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615" tabRatio="793" activeTab="2"/>
  </bookViews>
  <sheets>
    <sheet name="Instructions" sheetId="1" r:id="rId1"/>
    <sheet name="CI example" sheetId="2" r:id="rId2"/>
    <sheet name="My CI" sheetId="3" r:id="rId3"/>
  </sheets>
  <definedNames>
    <definedName name="Courses">#REF!</definedName>
  </definedNames>
  <calcPr fullCalcOnLoad="1"/>
</workbook>
</file>

<file path=xl/comments2.xml><?xml version="1.0" encoding="utf-8"?>
<comments xmlns="http://schemas.openxmlformats.org/spreadsheetml/2006/main">
  <authors>
    <author>C. Biron</author>
    <author>Dawson DTU </author>
    <author>Alexandre Panassenko</author>
  </authors>
  <commentList>
    <comment ref="K20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 above 160</t>
        </r>
      </text>
    </comment>
    <comment ref="K21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students, if 75 or more</t>
        </r>
      </text>
    </comment>
    <comment ref="I17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NES is only applicable to courses that are at least 45 hrs (3 hrs / week).</t>
        </r>
      </text>
    </comment>
    <comment ref="I43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NES is only applicable to courses that are at least 45 hrs (3 hrs / week).</t>
        </r>
      </text>
    </comment>
    <comment ref="K4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 above 160</t>
        </r>
      </text>
    </comment>
    <comment ref="K47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students, if 75 or more</t>
        </r>
      </text>
    </comment>
    <comment ref="A19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1 or 2 preps HP = 0.9;
3 preps HP = 1.1,
4 preps or more HP = 1.3</t>
        </r>
      </text>
    </comment>
    <comment ref="A51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% of release for the semester.</t>
        </r>
      </text>
    </comment>
    <comment ref="F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Insert the section number here.
This field is a comment field only; it has no incidence on the CI calculation.</t>
        </r>
      </text>
    </comment>
    <comment ref="C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Codes must be entered correctly and consistently. For example:
412-BYB, 412-BWX, 412-211, etc.
OR
BYB, BWX, 211, etc.
Do not include section number here.</t>
        </r>
      </text>
    </comment>
    <comment ref="G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This field is a comment field only; it has no incidence on the CI calculation.</t>
        </r>
      </text>
    </comment>
    <comment ref="G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This field is a comment field only; it has no incidence on the CI calculation.</t>
        </r>
      </text>
    </comment>
    <comment ref="F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Insert the section number here.
This field is a comment field only; it has no incidence on the CI calculation.</t>
        </r>
      </text>
    </comment>
    <comment ref="C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Codes must be entered correctly and consistently. For example:
412-BYB, 412-BWX, 412-211, etc.
OR
BYB, BWX, 211, etc.
Do not include section number here.</t>
        </r>
      </text>
    </comment>
    <comment ref="A45" authorId="1">
      <text>
        <r>
          <rPr>
            <b/>
            <sz val="8"/>
            <rFont val="Tahoma"/>
            <family val="0"/>
          </rPr>
          <t xml:space="preserve">DTU:
</t>
        </r>
        <r>
          <rPr>
            <sz val="8"/>
            <rFont val="Tahoma"/>
            <family val="2"/>
          </rPr>
          <t xml:space="preserve">1 or 2 preps HP = 0.9;
3 preps HP = 1.1,
4 preps or more HP = 1.3
</t>
        </r>
      </text>
    </comment>
    <comment ref="D32" authorId="2">
      <text>
        <r>
          <rPr>
            <b/>
            <sz val="8"/>
            <rFont val="Tahoma"/>
            <family val="0"/>
          </rPr>
          <t>JACFA:</t>
        </r>
        <r>
          <rPr>
            <sz val="8"/>
            <rFont val="Tahoma"/>
            <family val="0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D6" authorId="2">
      <text>
        <r>
          <rPr>
            <b/>
            <sz val="8"/>
            <rFont val="Tahoma"/>
            <family val="0"/>
          </rPr>
          <t>JACFA:</t>
        </r>
        <r>
          <rPr>
            <sz val="8"/>
            <rFont val="Tahoma"/>
            <family val="0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A25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% of release for the semester.</t>
        </r>
      </text>
    </comment>
    <comment ref="H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hours per week</t>
        </r>
      </text>
    </comment>
    <comment ref="H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hours per week</t>
        </r>
      </text>
    </comment>
    <comment ref="A21" authorId="2">
      <text>
        <r>
          <rPr>
            <b/>
            <sz val="8"/>
            <rFont val="Tahoma"/>
            <family val="0"/>
          </rPr>
          <t xml:space="preserve">JACFA:
</t>
        </r>
        <r>
          <rPr>
            <sz val="8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  <comment ref="A47" authorId="2">
      <text>
        <r>
          <rPr>
            <b/>
            <sz val="8"/>
            <rFont val="Tahoma"/>
            <family val="0"/>
          </rPr>
          <t xml:space="preserve">JACFA:
</t>
        </r>
        <r>
          <rPr>
            <sz val="8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</commentList>
</comments>
</file>

<file path=xl/comments3.xml><?xml version="1.0" encoding="utf-8"?>
<comments xmlns="http://schemas.openxmlformats.org/spreadsheetml/2006/main">
  <authors>
    <author>C. Biron</author>
    <author>Dawson DTU </author>
    <author>Alexandre Panassenko</author>
  </authors>
  <commentList>
    <comment ref="K20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 above 160</t>
        </r>
      </text>
    </comment>
    <comment ref="K21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students, if 75 or more</t>
        </r>
      </text>
    </comment>
    <comment ref="I17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NES is only applicable to courses that are at least 45 hrs (3 hrs / week).</t>
        </r>
      </text>
    </comment>
    <comment ref="I43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NES is only applicable to courses that are at least 45 hrs (3 hrs / week).</t>
        </r>
      </text>
    </comment>
    <comment ref="K4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 above 160</t>
        </r>
      </text>
    </comment>
    <comment ref="K47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students, if 75 or more</t>
        </r>
      </text>
    </comment>
    <comment ref="A19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1 or 2 preps HP = 0.9;
3 preps HP = 1.1,
4 preps or more HP = 1.3</t>
        </r>
      </text>
    </comment>
    <comment ref="F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Insert the section number here.
This field is a comment field only; it has no incidence on the CI calculation.</t>
        </r>
      </text>
    </comment>
    <comment ref="C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Codes must be entered correctly and consistently. For example:
412-BYB, 412-BWX, 412-211, etc.
OR
BYB, BWX, 211, etc.
Do not include section number here.</t>
        </r>
      </text>
    </comment>
    <comment ref="G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This field is a comment field only; it has no incidence on the CI calculation.</t>
        </r>
      </text>
    </comment>
    <comment ref="G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This field is a comment field only; it has no incidence on the CI calculation.</t>
        </r>
      </text>
    </comment>
    <comment ref="F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Insert the section number here.
This field is a comment field only; it has no incidence on the CI calculation.</t>
        </r>
      </text>
    </comment>
    <comment ref="C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Codes must be entered correctly and consistently. For example:
412-BYB, 412-BWX, 412-211, etc.
OR
BYB, BWX, 211, etc.
Do not include section number here.</t>
        </r>
      </text>
    </comment>
    <comment ref="H6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hours per week</t>
        </r>
      </text>
    </comment>
    <comment ref="A45" authorId="1">
      <text>
        <r>
          <rPr>
            <b/>
            <sz val="8"/>
            <rFont val="Tahoma"/>
            <family val="0"/>
          </rPr>
          <t xml:space="preserve">DTU:
</t>
        </r>
        <r>
          <rPr>
            <sz val="8"/>
            <rFont val="Tahoma"/>
            <family val="2"/>
          </rPr>
          <t xml:space="preserve">1 or 2 preps HP = 0.9;
3 preps HP = 1.1,
4 preps or more HP = 1.3
</t>
        </r>
      </text>
    </comment>
    <comment ref="D6" authorId="2">
      <text>
        <r>
          <rPr>
            <b/>
            <sz val="8"/>
            <rFont val="Tahoma"/>
            <family val="0"/>
          </rPr>
          <t>JACFA:</t>
        </r>
        <r>
          <rPr>
            <sz val="8"/>
            <rFont val="Tahoma"/>
            <family val="0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D32" authorId="2">
      <text>
        <r>
          <rPr>
            <b/>
            <sz val="8"/>
            <rFont val="Tahoma"/>
            <family val="0"/>
          </rPr>
          <t>JACFA:</t>
        </r>
        <r>
          <rPr>
            <sz val="8"/>
            <rFont val="Tahoma"/>
            <family val="0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A51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% of release for the semester.</t>
        </r>
      </text>
    </comment>
    <comment ref="A25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% of release for the semester.</t>
        </r>
      </text>
    </comment>
    <comment ref="H32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Number of hours per week</t>
        </r>
      </text>
    </comment>
    <comment ref="A21" authorId="2">
      <text>
        <r>
          <rPr>
            <b/>
            <sz val="8"/>
            <rFont val="Tahoma"/>
            <family val="0"/>
          </rPr>
          <t xml:space="preserve">JACFA:
</t>
        </r>
        <r>
          <rPr>
            <sz val="8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  <comment ref="A47" authorId="2">
      <text>
        <r>
          <rPr>
            <b/>
            <sz val="8"/>
            <rFont val="Tahoma"/>
            <family val="0"/>
          </rPr>
          <t xml:space="preserve">JACFA:
</t>
        </r>
        <r>
          <rPr>
            <sz val="8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</commentList>
</comments>
</file>

<file path=xl/sharedStrings.xml><?xml version="1.0" encoding="utf-8"?>
<sst xmlns="http://schemas.openxmlformats.org/spreadsheetml/2006/main" count="181" uniqueCount="91">
  <si>
    <t>Hrs.</t>
  </si>
  <si>
    <t>Prep.</t>
  </si>
  <si>
    <t>HP</t>
  </si>
  <si>
    <t>HC</t>
  </si>
  <si>
    <t>PES</t>
  </si>
  <si>
    <t>CI</t>
  </si>
  <si>
    <t>Release</t>
  </si>
  <si>
    <t>Stud.</t>
  </si>
  <si>
    <t>TOTAL</t>
  </si>
  <si>
    <t>Prep factor</t>
  </si>
  <si>
    <t>Total Fall CI</t>
  </si>
  <si>
    <t>Sub-Total CI</t>
  </si>
  <si>
    <t>NES 160</t>
  </si>
  <si>
    <t>NES 75</t>
  </si>
  <si>
    <t>Total Winter CI</t>
  </si>
  <si>
    <t>TOTAL CI -- Year</t>
  </si>
  <si>
    <t>Code</t>
  </si>
  <si>
    <t xml:space="preserve">Job Function Analysis </t>
  </si>
  <si>
    <t>Sec.</t>
  </si>
  <si>
    <t>Release %</t>
  </si>
  <si>
    <t>FALL CI</t>
  </si>
  <si>
    <t>WINTER CI</t>
  </si>
  <si>
    <t>FALL SEMESTER</t>
  </si>
  <si>
    <t>WINTER SEMESTER</t>
  </si>
  <si>
    <t>01</t>
  </si>
  <si>
    <t>02</t>
  </si>
  <si>
    <t>Course Title</t>
  </si>
  <si>
    <t>Data Processing and Presentation</t>
  </si>
  <si>
    <t>DAY teaching (Regular sector)</t>
  </si>
  <si>
    <t>CI Calculation</t>
  </si>
  <si>
    <t>Click on the CI example tab at the bottom of this document.</t>
  </si>
  <si>
    <t>This will allow you to preview an existing CI calculation worksheet.</t>
  </si>
  <si>
    <t>1.</t>
  </si>
  <si>
    <t>Notice the following:</t>
  </si>
  <si>
    <t>2.</t>
  </si>
  <si>
    <t>CELL COLOURS</t>
  </si>
  <si>
    <t>Grey = protected. Grey cells contain formulas that shouldn't (and can't) be modified.</t>
  </si>
  <si>
    <t>White = your data. Cells in white are the ones where you have to input data.</t>
  </si>
  <si>
    <t>Course numbers must be entered with consistency for the preps to be correctly calculated.</t>
  </si>
  <si>
    <t>Repeated identical course numbers = multiple sections of a same course.</t>
  </si>
  <si>
    <t>Different course numbers = different courses.</t>
  </si>
  <si>
    <t>COURSE CODE</t>
  </si>
  <si>
    <t>Do NOT enter section numbers inside the CODE column.</t>
  </si>
  <si>
    <t>The SECTION column is optional and for your information only.</t>
  </si>
  <si>
    <t>RELEASE</t>
  </si>
  <si>
    <t>COMMENTS</t>
  </si>
  <si>
    <t>Comments appear on the worksheet to help you fill it.</t>
  </si>
  <si>
    <t>LOST?</t>
  </si>
  <si>
    <t>3.</t>
  </si>
  <si>
    <t>TO DO</t>
  </si>
  <si>
    <t>Fill white cells with appropriate information.</t>
  </si>
  <si>
    <t>Check your CI on top of the page (for each term and for the year).</t>
  </si>
  <si>
    <t>You may print the worksheet if you want.</t>
  </si>
  <si>
    <t>Point your mouse over a cell with a red triangle to read its associated comment.</t>
  </si>
  <si>
    <t>Name: Tony EXAMPLE</t>
  </si>
  <si>
    <t>Click on the "My CI" tab at the bottom of this document to create your own CI calculation worksheet.</t>
  </si>
  <si>
    <t>Red triangle = Comment.</t>
  </si>
  <si>
    <t>Lecture</t>
  </si>
  <si>
    <t>Lab</t>
  </si>
  <si>
    <t>Lecture / Lab</t>
  </si>
  <si>
    <t>Release must be entered as a PERCENTAGE.</t>
  </si>
  <si>
    <t>The release value must represent the % of release PER SEMESTER.</t>
  </si>
  <si>
    <t>You may leave this cell blank if it doesn't apply to your situation.</t>
  </si>
  <si>
    <t>BYB</t>
  </si>
  <si>
    <t>612</t>
  </si>
  <si>
    <t>NYA</t>
  </si>
  <si>
    <t>NYB</t>
  </si>
  <si>
    <t>03</t>
  </si>
  <si>
    <t>04</t>
  </si>
  <si>
    <t>05</t>
  </si>
  <si>
    <t>06</t>
  </si>
  <si>
    <t>General Chemistry</t>
  </si>
  <si>
    <t>Chemistry of Solutions</t>
  </si>
  <si>
    <t>Instructions for using the CI calculation worksheet.</t>
  </si>
  <si>
    <t>NOTE: please report suggested improvements or any error to JACFA.</t>
  </si>
  <si>
    <t>Clinical</t>
  </si>
  <si>
    <t>Travel:</t>
  </si>
  <si>
    <t>D1:</t>
  </si>
  <si>
    <t>D2:</t>
  </si>
  <si>
    <t>Travel</t>
  </si>
  <si>
    <t>LECTURE / LAB / CLINICAL</t>
  </si>
  <si>
    <t>In cases where sections are split (e.g. lectures, labs or clinical), specify each type of</t>
  </si>
  <si>
    <t>activity. This will ensure that the Hours of Preparation are calculated properly.</t>
  </si>
  <si>
    <t xml:space="preserve">It can happen! If you are experiencing trouble with this worksheet, </t>
  </si>
  <si>
    <t>please contact the JACFA office (Penfield 105, local 5506 or by e-mail at</t>
  </si>
  <si>
    <t>jacfa@johnabbott.qc.ca.</t>
  </si>
  <si>
    <t>This CI calculator was originally created by the Dawson Teachers Union (DTU).</t>
  </si>
  <si>
    <t>D1 represents the number of km travelled per semester in the city at "slow" speeds (30 km/h)</t>
  </si>
  <si>
    <t>D2 represents the number of km travelled per semester on the highway at "fast" speeds (80 km/h)</t>
  </si>
  <si>
    <t xml:space="preserve">TRAVEL </t>
  </si>
  <si>
    <t>Use this if you must travel on a daily basis between different teaching sites.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</si>
</sst>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General_)"/>
    <numFmt numFmtId="189" formatCode="hh:mm\ AM/PM_)"/>
    <numFmt numFmtId="190" formatCode="dd\-mmm\-yy_)"/>
    <numFmt numFmtId="191" formatCode="0.000_)"/>
    <numFmt numFmtId="192" formatCode="0.000"/>
    <numFmt numFmtId="193" formatCode="00.000_)"/>
    <numFmt numFmtId="194" formatCode="#,##0.000_ _$;[Red]\-#,##0.000_ _$"/>
    <numFmt numFmtId="195" formatCode="dd/mmm/yy_)"/>
    <numFmt numFmtId="196" formatCode="0.0%"/>
    <numFmt numFmtId="197" formatCode="0;0;&quot;-&quot;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6"/>
      <name val="Geneva"/>
      <family val="0"/>
    </font>
    <font>
      <sz val="8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188" fontId="0" fillId="0" borderId="0" xfId="0" applyAlignment="1">
      <alignment/>
    </xf>
    <xf numFmtId="188" fontId="0" fillId="0" borderId="0" xfId="0" applyAlignment="1" applyProtection="1">
      <alignment horizontal="right"/>
      <protection/>
    </xf>
    <xf numFmtId="188" fontId="0" fillId="0" borderId="0" xfId="0" applyAlignment="1" applyProtection="1">
      <alignment/>
      <protection/>
    </xf>
    <xf numFmtId="188" fontId="0" fillId="0" borderId="1" xfId="0" applyBorder="1" applyAlignment="1" applyProtection="1">
      <alignment horizontal="left"/>
      <protection/>
    </xf>
    <xf numFmtId="188" fontId="0" fillId="0" borderId="1" xfId="0" applyBorder="1" applyAlignment="1" applyProtection="1">
      <alignment horizontal="right"/>
      <protection/>
    </xf>
    <xf numFmtId="188" fontId="0" fillId="0" borderId="0" xfId="0" applyAlignment="1" applyProtection="1">
      <alignment/>
      <protection locked="0"/>
    </xf>
    <xf numFmtId="188" fontId="0" fillId="0" borderId="0" xfId="0" applyAlignment="1" applyProtection="1">
      <alignment horizontal="right"/>
      <protection locked="0"/>
    </xf>
    <xf numFmtId="188" fontId="0" fillId="0" borderId="0" xfId="0" applyAlignment="1" applyProtection="1">
      <alignment horizontal="left"/>
      <protection locked="0"/>
    </xf>
    <xf numFmtId="190" fontId="0" fillId="0" borderId="0" xfId="0" applyNumberFormat="1" applyAlignment="1" applyProtection="1">
      <alignment/>
      <protection locked="0"/>
    </xf>
    <xf numFmtId="188" fontId="0" fillId="2" borderId="0" xfId="0" applyFill="1" applyAlignment="1" applyProtection="1">
      <alignment/>
      <protection locked="0"/>
    </xf>
    <xf numFmtId="188" fontId="0" fillId="3" borderId="0" xfId="0" applyFill="1" applyAlignment="1" applyProtection="1">
      <alignment/>
      <protection locked="0"/>
    </xf>
    <xf numFmtId="188" fontId="1" fillId="0" borderId="1" xfId="0" applyFont="1" applyBorder="1" applyAlignment="1" applyProtection="1">
      <alignment horizontal="left"/>
      <protection locked="0"/>
    </xf>
    <xf numFmtId="188" fontId="0" fillId="0" borderId="0" xfId="0" applyAlignment="1" applyProtection="1">
      <alignment horizontal="fill"/>
      <protection locked="0"/>
    </xf>
    <xf numFmtId="188" fontId="0" fillId="0" borderId="2" xfId="0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fill"/>
      <protection locked="0"/>
    </xf>
    <xf numFmtId="194" fontId="0" fillId="0" borderId="0" xfId="15" applyNumberFormat="1" applyAlignment="1" applyProtection="1">
      <alignment/>
      <protection locked="0"/>
    </xf>
    <xf numFmtId="188" fontId="0" fillId="0" borderId="0" xfId="0" applyBorder="1" applyAlignment="1" applyProtection="1">
      <alignment horizontal="fill"/>
      <protection locked="0"/>
    </xf>
    <xf numFmtId="192" fontId="0" fillId="0" borderId="0" xfId="0" applyNumberFormat="1" applyBorder="1" applyAlignment="1" applyProtection="1">
      <alignment/>
      <protection locked="0"/>
    </xf>
    <xf numFmtId="188" fontId="0" fillId="0" borderId="3" xfId="0" applyBorder="1" applyAlignment="1" applyProtection="1">
      <alignment horizontal="fill"/>
      <protection locked="0"/>
    </xf>
    <xf numFmtId="2" fontId="0" fillId="0" borderId="3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88" fontId="0" fillId="2" borderId="0" xfId="0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88" fontId="1" fillId="4" borderId="0" xfId="0" applyFont="1" applyFill="1" applyAlignment="1" applyProtection="1">
      <alignment/>
      <protection/>
    </xf>
    <xf numFmtId="188" fontId="3" fillId="4" borderId="0" xfId="0" applyFont="1" applyFill="1" applyAlignment="1" applyProtection="1">
      <alignment/>
      <protection/>
    </xf>
    <xf numFmtId="2" fontId="1" fillId="4" borderId="0" xfId="0" applyNumberFormat="1" applyFont="1" applyFill="1" applyAlignment="1" applyProtection="1">
      <alignment horizontal="right"/>
      <protection/>
    </xf>
    <xf numFmtId="2" fontId="0" fillId="5" borderId="0" xfId="0" applyNumberFormat="1" applyFill="1" applyAlignment="1" applyProtection="1">
      <alignment/>
      <protection/>
    </xf>
    <xf numFmtId="2" fontId="0" fillId="5" borderId="0" xfId="0" applyNumberFormat="1" applyFill="1" applyAlignment="1" applyProtection="1">
      <alignment horizontal="right"/>
      <protection/>
    </xf>
    <xf numFmtId="188" fontId="0" fillId="5" borderId="0" xfId="0" applyFill="1" applyAlignment="1" applyProtection="1">
      <alignment horizontal="left"/>
      <protection/>
    </xf>
    <xf numFmtId="1" fontId="0" fillId="5" borderId="0" xfId="0" applyNumberFormat="1" applyFill="1" applyAlignment="1" applyProtection="1">
      <alignment horizontal="right"/>
      <protection/>
    </xf>
    <xf numFmtId="188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 horizontal="left"/>
      <protection/>
    </xf>
    <xf numFmtId="188" fontId="0" fillId="5" borderId="0" xfId="0" applyFill="1" applyAlignment="1" applyProtection="1">
      <alignment horizontal="right"/>
      <protection/>
    </xf>
    <xf numFmtId="196" fontId="0" fillId="0" borderId="2" xfId="21" applyNumberFormat="1" applyBorder="1" applyAlignment="1" applyProtection="1">
      <alignment/>
      <protection locked="0"/>
    </xf>
    <xf numFmtId="197" fontId="0" fillId="5" borderId="2" xfId="0" applyNumberFormat="1" applyFill="1" applyBorder="1" applyAlignment="1" applyProtection="1">
      <alignment/>
      <protection/>
    </xf>
    <xf numFmtId="188" fontId="1" fillId="3" borderId="0" xfId="0" applyFont="1" applyFill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88" fontId="0" fillId="0" borderId="2" xfId="0" applyFill="1" applyBorder="1" applyAlignment="1" applyProtection="1">
      <alignment horizontal="left"/>
      <protection locked="0"/>
    </xf>
    <xf numFmtId="188" fontId="0" fillId="0" borderId="2" xfId="0" applyFill="1" applyBorder="1" applyAlignment="1" applyProtection="1">
      <alignment horizontal="right"/>
      <protection locked="0"/>
    </xf>
    <xf numFmtId="188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right"/>
      <protection/>
    </xf>
    <xf numFmtId="188" fontId="1" fillId="0" borderId="4" xfId="0" applyFont="1" applyFill="1" applyBorder="1" applyAlignment="1" applyProtection="1">
      <alignment/>
      <protection/>
    </xf>
    <xf numFmtId="188" fontId="3" fillId="0" borderId="5" xfId="0" applyFont="1" applyFill="1" applyBorder="1" applyAlignment="1" applyProtection="1">
      <alignment/>
      <protection/>
    </xf>
    <xf numFmtId="2" fontId="1" fillId="0" borderId="6" xfId="0" applyNumberFormat="1" applyFont="1" applyFill="1" applyBorder="1" applyAlignment="1" applyProtection="1">
      <alignment horizontal="right"/>
      <protection/>
    </xf>
    <xf numFmtId="15" fontId="0" fillId="0" borderId="0" xfId="0" applyNumberFormat="1" applyAlignment="1" applyProtection="1">
      <alignment horizontal="right"/>
      <protection/>
    </xf>
    <xf numFmtId="189" fontId="0" fillId="0" borderId="0" xfId="0" applyNumberFormat="1" applyAlignment="1" applyProtection="1">
      <alignment horizontal="right"/>
      <protection/>
    </xf>
    <xf numFmtId="188" fontId="6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1" fillId="0" borderId="0" xfId="0" applyFont="1" applyAlignment="1">
      <alignment/>
    </xf>
    <xf numFmtId="196" fontId="0" fillId="0" borderId="2" xfId="21" applyNumberFormat="1" applyBorder="1" applyAlignment="1" applyProtection="1">
      <alignment/>
      <protection locked="0"/>
    </xf>
    <xf numFmtId="188" fontId="0" fillId="0" borderId="0" xfId="0" applyAlignment="1">
      <alignment horizontal="right"/>
    </xf>
    <xf numFmtId="188" fontId="0" fillId="0" borderId="0" xfId="0" applyFont="1" applyAlignment="1">
      <alignment/>
    </xf>
    <xf numFmtId="188" fontId="9" fillId="0" borderId="0" xfId="0" applyFont="1" applyAlignment="1">
      <alignment/>
    </xf>
    <xf numFmtId="188" fontId="0" fillId="0" borderId="7" xfId="0" applyBorder="1" applyAlignment="1">
      <alignment horizontal="right"/>
    </xf>
    <xf numFmtId="188" fontId="0" fillId="0" borderId="8" xfId="0" applyBorder="1" applyAlignment="1">
      <alignment/>
    </xf>
    <xf numFmtId="188" fontId="0" fillId="0" borderId="9" xfId="0" applyBorder="1" applyAlignment="1">
      <alignment/>
    </xf>
    <xf numFmtId="188" fontId="0" fillId="0" borderId="10" xfId="0" applyBorder="1" applyAlignment="1">
      <alignment/>
    </xf>
    <xf numFmtId="188" fontId="0" fillId="0" borderId="0" xfId="0" applyBorder="1" applyAlignment="1">
      <alignment/>
    </xf>
    <xf numFmtId="188" fontId="0" fillId="0" borderId="11" xfId="0" applyBorder="1" applyAlignment="1">
      <alignment/>
    </xf>
    <xf numFmtId="188" fontId="0" fillId="0" borderId="12" xfId="0" applyBorder="1" applyAlignment="1">
      <alignment/>
    </xf>
    <xf numFmtId="188" fontId="0" fillId="0" borderId="1" xfId="0" applyBorder="1" applyAlignment="1">
      <alignment/>
    </xf>
    <xf numFmtId="188" fontId="0" fillId="0" borderId="13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0" fillId="3" borderId="0" xfId="0" applyNumberFormat="1" applyFill="1" applyAlignment="1" applyProtection="1">
      <alignment/>
      <protection locked="0"/>
    </xf>
    <xf numFmtId="0" fontId="0" fillId="0" borderId="1" xfId="0" applyNumberFormat="1" applyBorder="1" applyAlignment="1" applyProtection="1">
      <alignment horizontal="left"/>
      <protection/>
    </xf>
    <xf numFmtId="0" fontId="0" fillId="0" borderId="2" xfId="0" applyNumberFormat="1" applyBorder="1" applyAlignment="1" applyProtection="1">
      <alignment horizontal="left"/>
      <protection locked="0"/>
    </xf>
    <xf numFmtId="0" fontId="0" fillId="5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fill"/>
      <protection locked="0"/>
    </xf>
    <xf numFmtId="0" fontId="0" fillId="0" borderId="3" xfId="0" applyNumberFormat="1" applyBorder="1" applyAlignment="1" applyProtection="1">
      <alignment horizontal="fill"/>
      <protection locked="0"/>
    </xf>
    <xf numFmtId="0" fontId="0" fillId="0" borderId="0" xfId="0" applyNumberFormat="1" applyAlignment="1" applyProtection="1">
      <alignment horizontal="fill"/>
      <protection locked="0"/>
    </xf>
    <xf numFmtId="197" fontId="0" fillId="0" borderId="2" xfId="0" applyNumberFormat="1" applyBorder="1" applyAlignment="1" applyProtection="1">
      <alignment horizontal="left"/>
      <protection locked="0"/>
    </xf>
    <xf numFmtId="188" fontId="0" fillId="5" borderId="2" xfId="0" applyFill="1" applyBorder="1" applyAlignment="1" applyProtection="1">
      <alignment/>
      <protection/>
    </xf>
    <xf numFmtId="188" fontId="0" fillId="0" borderId="2" xfId="0" applyFill="1" applyBorder="1" applyAlignment="1" applyProtection="1">
      <alignment/>
      <protection locked="0"/>
    </xf>
    <xf numFmtId="188" fontId="10" fillId="0" borderId="11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9525</xdr:rowOff>
    </xdr:from>
    <xdr:to>
      <xdr:col>9</xdr:col>
      <xdr:colOff>0</xdr:colOff>
      <xdr:row>24</xdr:row>
      <xdr:rowOff>0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3181350" y="3209925"/>
          <a:ext cx="3895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NOTE: If the worksheet generates 0 values, it is probably because you are using the wrong decimal symbol. Try going from a decimal point to a decimal comma, or the opposite, go from a decimal comma to a decimal point.</a:t>
          </a:r>
        </a:p>
      </xdr:txBody>
    </xdr:sp>
    <xdr:clientData fPrintsWithSheet="0"/>
  </xdr:twoCellAnchor>
  <xdr:twoCellAnchor>
    <xdr:from>
      <xdr:col>5</xdr:col>
      <xdr:colOff>0</xdr:colOff>
      <xdr:row>45</xdr:row>
      <xdr:rowOff>28575</xdr:rowOff>
    </xdr:from>
    <xdr:to>
      <xdr:col>9</xdr:col>
      <xdr:colOff>0</xdr:colOff>
      <xdr:row>50</xdr:row>
      <xdr:rowOff>19050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3181350" y="7467600"/>
          <a:ext cx="3895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NOTE: If the worksheet generates 0 values, it is probably because you are using the wrong decimal symbol. Try going from a decimal point to a decimal comma, or the opposite, go from a decimal comma to a decimal point.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9525</xdr:rowOff>
    </xdr:from>
    <xdr:to>
      <xdr:col>9</xdr:col>
      <xdr:colOff>0</xdr:colOff>
      <xdr:row>24</xdr:row>
      <xdr:rowOff>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3181350" y="3209925"/>
          <a:ext cx="3895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NOTE: If the worksheet generates 0 values, it is probably because you are using the wrong decimal symbol. Try going from a decimal point to a decimal comma, or the opposite, go from a decimal comma to a decimal point.</a:t>
          </a:r>
        </a:p>
      </xdr:txBody>
    </xdr:sp>
    <xdr:clientData fPrintsWithSheet="0"/>
  </xdr:twoCellAnchor>
  <xdr:twoCellAnchor>
    <xdr:from>
      <xdr:col>5</xdr:col>
      <xdr:colOff>0</xdr:colOff>
      <xdr:row>45</xdr:row>
      <xdr:rowOff>28575</xdr:rowOff>
    </xdr:from>
    <xdr:to>
      <xdr:col>9</xdr:col>
      <xdr:colOff>0</xdr:colOff>
      <xdr:row>50</xdr:row>
      <xdr:rowOff>19050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3181350" y="7467600"/>
          <a:ext cx="3895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NOTE: If the worksheet generates 0 values, it is probably because you are using the wrong decimal symbol. Try going from a decimal point to a decimal comma, or the opposite, go from a decimal comma to a decimal point.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fa@johnabbott.qc.ca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workbookViewId="0" topLeftCell="A19">
      <selection activeCell="G41" sqref="G41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79.75390625" style="0" customWidth="1"/>
  </cols>
  <sheetData>
    <row r="1" ht="18">
      <c r="A1" s="54" t="s">
        <v>73</v>
      </c>
    </row>
    <row r="2" ht="12.75">
      <c r="A2" s="53" t="s">
        <v>74</v>
      </c>
    </row>
    <row r="3" ht="12.75" customHeight="1"/>
    <row r="4" spans="1:2" ht="12.75">
      <c r="A4" s="52" t="s">
        <v>32</v>
      </c>
      <c r="B4" t="s">
        <v>30</v>
      </c>
    </row>
    <row r="5" ht="12.75">
      <c r="B5" t="s">
        <v>31</v>
      </c>
    </row>
    <row r="7" spans="1:2" ht="12.75">
      <c r="A7" s="52" t="s">
        <v>34</v>
      </c>
      <c r="B7" t="s">
        <v>33</v>
      </c>
    </row>
    <row r="8" spans="1:2" ht="12.75">
      <c r="A8" s="52"/>
      <c r="B8" t="s">
        <v>45</v>
      </c>
    </row>
    <row r="9" spans="1:3" ht="12.75">
      <c r="A9" s="52"/>
      <c r="C9" t="s">
        <v>56</v>
      </c>
    </row>
    <row r="10" spans="1:3" ht="12.75">
      <c r="A10" s="52"/>
      <c r="C10" t="s">
        <v>46</v>
      </c>
    </row>
    <row r="11" spans="1:3" ht="12.75">
      <c r="A11" s="52"/>
      <c r="C11" t="s">
        <v>53</v>
      </c>
    </row>
    <row r="12" ht="12.75">
      <c r="A12" s="52"/>
    </row>
    <row r="13" ht="12.75">
      <c r="B13" t="s">
        <v>35</v>
      </c>
    </row>
    <row r="14" ht="12.75">
      <c r="C14" t="s">
        <v>36</v>
      </c>
    </row>
    <row r="15" ht="12.75">
      <c r="C15" t="s">
        <v>37</v>
      </c>
    </row>
    <row r="17" ht="12.75">
      <c r="B17" t="s">
        <v>41</v>
      </c>
    </row>
    <row r="18" ht="12.75">
      <c r="C18" t="s">
        <v>38</v>
      </c>
    </row>
    <row r="19" ht="12.75">
      <c r="C19" s="50" t="s">
        <v>42</v>
      </c>
    </row>
    <row r="20" ht="12.75">
      <c r="C20" t="s">
        <v>39</v>
      </c>
    </row>
    <row r="21" ht="12.75">
      <c r="C21" t="s">
        <v>40</v>
      </c>
    </row>
    <row r="22" ht="12.75">
      <c r="C22" t="s">
        <v>43</v>
      </c>
    </row>
    <row r="24" ht="12.75">
      <c r="B24" t="s">
        <v>80</v>
      </c>
    </row>
    <row r="25" ht="12.75">
      <c r="C25" t="s">
        <v>81</v>
      </c>
    </row>
    <row r="26" ht="12.75">
      <c r="C26" t="s">
        <v>82</v>
      </c>
    </row>
    <row r="27" ht="12.75">
      <c r="C27" t="s">
        <v>62</v>
      </c>
    </row>
    <row r="29" ht="12.75">
      <c r="B29" t="s">
        <v>89</v>
      </c>
    </row>
    <row r="30" ht="12.75">
      <c r="C30" t="s">
        <v>90</v>
      </c>
    </row>
    <row r="31" ht="12.75">
      <c r="C31" t="s">
        <v>87</v>
      </c>
    </row>
    <row r="32" ht="12.75">
      <c r="C32" t="s">
        <v>88</v>
      </c>
    </row>
    <row r="34" ht="12.75">
      <c r="B34" t="s">
        <v>44</v>
      </c>
    </row>
    <row r="35" ht="12.75">
      <c r="C35" t="s">
        <v>60</v>
      </c>
    </row>
    <row r="36" ht="12.75">
      <c r="C36" t="s">
        <v>61</v>
      </c>
    </row>
    <row r="38" spans="1:2" ht="12.75">
      <c r="A38" s="52" t="s">
        <v>48</v>
      </c>
      <c r="B38" t="s">
        <v>55</v>
      </c>
    </row>
    <row r="39" spans="1:2" ht="12.75">
      <c r="A39" s="52"/>
      <c r="B39" t="s">
        <v>49</v>
      </c>
    </row>
    <row r="40" spans="1:3" ht="12.75">
      <c r="A40" s="52"/>
      <c r="C40" t="s">
        <v>50</v>
      </c>
    </row>
    <row r="41" spans="1:3" ht="12.75">
      <c r="A41" s="52"/>
      <c r="C41" t="s">
        <v>51</v>
      </c>
    </row>
    <row r="42" spans="1:3" ht="12.75">
      <c r="A42" s="52"/>
      <c r="C42" t="s">
        <v>52</v>
      </c>
    </row>
    <row r="43" ht="21" customHeight="1" thickBot="1">
      <c r="A43" s="52"/>
    </row>
    <row r="44" spans="1:3" ht="12.75">
      <c r="A44" s="55"/>
      <c r="B44" s="56"/>
      <c r="C44" s="57"/>
    </row>
    <row r="45" spans="1:3" ht="12.75">
      <c r="A45" s="58"/>
      <c r="B45" s="59" t="s">
        <v>47</v>
      </c>
      <c r="C45" s="60"/>
    </row>
    <row r="46" spans="1:3" ht="12.75">
      <c r="A46" s="58"/>
      <c r="B46" s="59"/>
      <c r="C46" s="60" t="s">
        <v>83</v>
      </c>
    </row>
    <row r="47" spans="1:3" ht="12.75">
      <c r="A47" s="58"/>
      <c r="B47" s="59"/>
      <c r="C47" s="60" t="s">
        <v>84</v>
      </c>
    </row>
    <row r="48" spans="1:3" ht="12.75">
      <c r="A48" s="58"/>
      <c r="B48" s="59"/>
      <c r="C48" s="77" t="s">
        <v>85</v>
      </c>
    </row>
    <row r="49" spans="1:3" ht="13.5" thickBot="1">
      <c r="A49" s="61"/>
      <c r="B49" s="62"/>
      <c r="C49" s="63"/>
    </row>
    <row r="51" ht="12.75">
      <c r="C51" t="s">
        <v>86</v>
      </c>
    </row>
  </sheetData>
  <hyperlinks>
    <hyperlink ref="C48" r:id="rId1" display="jacfa@johnabbott.qc.c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D65"/>
  <sheetViews>
    <sheetView showGridLines="0" showOutlineSymbols="0" workbookViewId="0" topLeftCell="A1">
      <pane ySplit="4" topLeftCell="BM8" activePane="bottomLeft" state="frozen"/>
      <selection pane="topLeft" activeCell="G20" sqref="G20"/>
      <selection pane="bottomLeft" activeCell="S18" sqref="S18"/>
    </sheetView>
  </sheetViews>
  <sheetFormatPr defaultColWidth="9.75390625" defaultRowHeight="12.75"/>
  <cols>
    <col min="1" max="1" width="11.625" style="5" customWidth="1"/>
    <col min="2" max="2" width="7.375" style="5" customWidth="1"/>
    <col min="3" max="3" width="10.375" style="5" customWidth="1"/>
    <col min="4" max="4" width="12.375" style="5" customWidth="1"/>
    <col min="5" max="5" width="10.375" style="64" hidden="1" customWidth="1"/>
    <col min="6" max="6" width="5.375" style="5" customWidth="1"/>
    <col min="7" max="7" width="32.25390625" style="5" customWidth="1"/>
    <col min="8" max="9" width="6.75390625" style="5" customWidth="1"/>
    <col min="10" max="12" width="10.00390625" style="5" customWidth="1"/>
    <col min="13" max="13" width="10.00390625" style="6" customWidth="1"/>
    <col min="14" max="14" width="11.875" style="7" customWidth="1"/>
    <col min="15" max="15" width="4.25390625" style="5" customWidth="1"/>
    <col min="16" max="107" width="9.125" style="5" customWidth="1"/>
    <col min="108" max="108" width="9.125" style="5" hidden="1" customWidth="1"/>
    <col min="109" max="16384" width="9.125" style="5" customWidth="1"/>
  </cols>
  <sheetData>
    <row r="1" spans="1:13" ht="20.25">
      <c r="A1" s="49" t="s">
        <v>29</v>
      </c>
      <c r="G1" s="46">
        <f ca="1">TRUNC(NOW())</f>
        <v>40291</v>
      </c>
      <c r="K1" s="2"/>
      <c r="L1" s="2" t="s">
        <v>20</v>
      </c>
      <c r="M1" s="42">
        <f>M25</f>
        <v>41.25833333333333</v>
      </c>
    </row>
    <row r="2" spans="1:108" ht="14.25">
      <c r="A2" s="48" t="s">
        <v>28</v>
      </c>
      <c r="C2" s="8"/>
      <c r="D2" s="8"/>
      <c r="F2" s="8"/>
      <c r="G2" s="47">
        <f ca="1">NOW()</f>
        <v>40291.67083206018</v>
      </c>
      <c r="K2" s="2"/>
      <c r="L2" s="2" t="s">
        <v>21</v>
      </c>
      <c r="M2" s="42">
        <f>M51</f>
        <v>43.440000000000005</v>
      </c>
      <c r="N2" s="5"/>
      <c r="DD2" s="5" t="s">
        <v>57</v>
      </c>
    </row>
    <row r="3" spans="1:108" ht="12.75">
      <c r="A3" s="9" t="s">
        <v>54</v>
      </c>
      <c r="B3" s="9"/>
      <c r="C3" s="9"/>
      <c r="D3" s="9"/>
      <c r="E3" s="65"/>
      <c r="F3" s="9"/>
      <c r="G3" s="9"/>
      <c r="K3" s="43" t="s">
        <v>15</v>
      </c>
      <c r="L3" s="44"/>
      <c r="M3" s="45">
        <f>M53</f>
        <v>84.69833333333334</v>
      </c>
      <c r="N3" s="5"/>
      <c r="DD3" s="5" t="s">
        <v>58</v>
      </c>
    </row>
    <row r="4" spans="13:108" ht="12.75">
      <c r="M4" s="5"/>
      <c r="DD4" s="5" t="s">
        <v>75</v>
      </c>
    </row>
    <row r="5" spans="1:12" ht="12.75">
      <c r="A5" s="37" t="s">
        <v>22</v>
      </c>
      <c r="B5" s="10"/>
      <c r="C5" s="10"/>
      <c r="D5" s="10"/>
      <c r="E5" s="66"/>
      <c r="F5" s="10"/>
      <c r="G5" s="10"/>
      <c r="H5" s="6"/>
      <c r="I5" s="6"/>
      <c r="J5" s="6"/>
      <c r="K5" s="6"/>
      <c r="L5" s="6"/>
    </row>
    <row r="6" spans="1:13" ht="13.5" thickBot="1">
      <c r="A6" s="11"/>
      <c r="B6" s="4" t="s">
        <v>1</v>
      </c>
      <c r="C6" s="3" t="s">
        <v>16</v>
      </c>
      <c r="D6" s="3" t="s">
        <v>59</v>
      </c>
      <c r="E6" s="67"/>
      <c r="F6" s="3" t="s">
        <v>18</v>
      </c>
      <c r="G6" s="3" t="s">
        <v>26</v>
      </c>
      <c r="H6" s="4" t="s">
        <v>0</v>
      </c>
      <c r="I6" s="4" t="s">
        <v>7</v>
      </c>
      <c r="J6" s="4" t="s">
        <v>2</v>
      </c>
      <c r="K6" s="4" t="s">
        <v>3</v>
      </c>
      <c r="L6" s="4" t="s">
        <v>4</v>
      </c>
      <c r="M6" s="4" t="s">
        <v>5</v>
      </c>
    </row>
    <row r="7" spans="1:13" ht="12.75">
      <c r="A7" s="12"/>
      <c r="B7" s="12"/>
      <c r="H7" s="12"/>
      <c r="I7" s="12"/>
      <c r="J7" s="12"/>
      <c r="K7" s="12"/>
      <c r="L7" s="12"/>
      <c r="M7" s="12"/>
    </row>
    <row r="8" spans="2:14" ht="12.75">
      <c r="B8" s="36">
        <v>1</v>
      </c>
      <c r="C8" s="38" t="s">
        <v>63</v>
      </c>
      <c r="D8" s="38"/>
      <c r="E8" s="74">
        <f>B8</f>
        <v>1</v>
      </c>
      <c r="F8" s="38" t="s">
        <v>24</v>
      </c>
      <c r="G8" s="39" t="s">
        <v>17</v>
      </c>
      <c r="H8" s="40">
        <v>3</v>
      </c>
      <c r="I8" s="13">
        <v>22</v>
      </c>
      <c r="J8" s="28">
        <f>(E8*(H8)*$B$19)</f>
        <v>2.7</v>
      </c>
      <c r="K8" s="28">
        <f>(H8)*1.2</f>
        <v>3.5999999999999996</v>
      </c>
      <c r="L8" s="28">
        <f>(H8)*I8*0.04</f>
        <v>2.64</v>
      </c>
      <c r="M8" s="29">
        <f aca="true" t="shared" si="0" ref="M8:M15">SUM(J8:L8)</f>
        <v>8.94</v>
      </c>
      <c r="N8" s="5"/>
    </row>
    <row r="9" spans="2:14" ht="12.75">
      <c r="B9" s="36">
        <f>IF(ISBLANK(C9),0,IF(COUNTIF($C$8:C8,C9)&gt;=1,0,1))</f>
        <v>0</v>
      </c>
      <c r="C9" s="38" t="s">
        <v>63</v>
      </c>
      <c r="D9" s="38"/>
      <c r="E9" s="68">
        <f>IF($D$9="",$B$9,IF(AND($C$9=$C$8,OR($D$8="",$D$8=$D$9)),0,1))</f>
        <v>0</v>
      </c>
      <c r="F9" s="38" t="s">
        <v>25</v>
      </c>
      <c r="G9" s="39" t="s">
        <v>17</v>
      </c>
      <c r="H9" s="40">
        <v>3</v>
      </c>
      <c r="I9" s="13">
        <v>22</v>
      </c>
      <c r="J9" s="28">
        <f aca="true" t="shared" si="1" ref="J9:J15">(E9*(H9)*$B$19)</f>
        <v>0</v>
      </c>
      <c r="K9" s="28">
        <f aca="true" t="shared" si="2" ref="K9:K15">(H9)*1.2</f>
        <v>3.5999999999999996</v>
      </c>
      <c r="L9" s="28">
        <f aca="true" t="shared" si="3" ref="L9:L15">(H9)*I9*0.04</f>
        <v>2.64</v>
      </c>
      <c r="M9" s="29">
        <f t="shared" si="0"/>
        <v>6.24</v>
      </c>
      <c r="N9" s="5"/>
    </row>
    <row r="10" spans="2:14" ht="12.75">
      <c r="B10" s="36">
        <f>IF(ISBLANK(C10),0,IF(COUNTIF($C$8:C9,C10)&gt;=1,0,1))</f>
        <v>1</v>
      </c>
      <c r="C10" s="38" t="s">
        <v>64</v>
      </c>
      <c r="D10" s="38"/>
      <c r="E10" s="68">
        <f>IF($D$10="",$B$10,IF(OR(AND($C$10=$C$8,OR($D$8="",$D$8=$D$10)),AND($C$10=$C$9,OR($D$9="",$D$9=$D$10))),0,1))</f>
        <v>1</v>
      </c>
      <c r="F10" s="38" t="s">
        <v>24</v>
      </c>
      <c r="G10" s="39" t="s">
        <v>27</v>
      </c>
      <c r="H10" s="40">
        <v>4</v>
      </c>
      <c r="I10" s="13">
        <v>22</v>
      </c>
      <c r="J10" s="28">
        <f t="shared" si="1"/>
        <v>3.6</v>
      </c>
      <c r="K10" s="28">
        <f t="shared" si="2"/>
        <v>4.8</v>
      </c>
      <c r="L10" s="28">
        <f t="shared" si="3"/>
        <v>3.52</v>
      </c>
      <c r="M10" s="29">
        <f t="shared" si="0"/>
        <v>11.92</v>
      </c>
      <c r="N10" s="5"/>
    </row>
    <row r="11" spans="2:13" ht="12.75">
      <c r="B11" s="36">
        <f>IF(ISBLANK(C11),0,IF(COUNTIF($C$8:C10,C11)&gt;=1,0,1))</f>
        <v>0</v>
      </c>
      <c r="C11" s="38"/>
      <c r="D11" s="38"/>
      <c r="E11" s="68">
        <f>IF($D$11="",$B$11,IF(OR(AND($C$11=$C$8,OR($D$8="",$D$8=$D$11)),AND($C$11=$C$9,OR($D$9="",$D$9=$D$11)),AND($C$11=$C$10,OR($D$10="",$D$10=$D$11))),0,1))</f>
        <v>0</v>
      </c>
      <c r="F11" s="38"/>
      <c r="G11" s="39"/>
      <c r="H11" s="40"/>
      <c r="I11" s="13"/>
      <c r="J11" s="28">
        <f t="shared" si="1"/>
        <v>0</v>
      </c>
      <c r="K11" s="28">
        <f t="shared" si="2"/>
        <v>0</v>
      </c>
      <c r="L11" s="28">
        <f t="shared" si="3"/>
        <v>0</v>
      </c>
      <c r="M11" s="29">
        <f t="shared" si="0"/>
        <v>0</v>
      </c>
    </row>
    <row r="12" spans="2:13" ht="12.75">
      <c r="B12" s="36">
        <f>IF(ISBLANK(C12),0,IF(COUNTIF($C$8:C11,C12)&gt;=1,0,1))</f>
        <v>0</v>
      </c>
      <c r="C12" s="38"/>
      <c r="D12" s="38"/>
      <c r="E12" s="68">
        <f>IF($D$12="",$B$12,IF(OR(AND($C$12=$C$8,OR($D$8="",$D$8=$D$12)),AND($C$12=$C$9,OR($D$9="",$D$9=$D$12)),AND($C$12=$C$10,OR($D$10="",$D$10=$D$12)),AND($C$12=$C$11,OR($D$11="",$D$11=$D$12))),0,1))</f>
        <v>0</v>
      </c>
      <c r="F12" s="38"/>
      <c r="G12" s="39"/>
      <c r="H12" s="40"/>
      <c r="I12" s="13"/>
      <c r="J12" s="28">
        <f t="shared" si="1"/>
        <v>0</v>
      </c>
      <c r="K12" s="28">
        <f t="shared" si="2"/>
        <v>0</v>
      </c>
      <c r="L12" s="28">
        <f t="shared" si="3"/>
        <v>0</v>
      </c>
      <c r="M12" s="29">
        <f t="shared" si="0"/>
        <v>0</v>
      </c>
    </row>
    <row r="13" spans="2:13" ht="12.75">
      <c r="B13" s="36">
        <f>IF(ISBLANK(C13),0,IF(COUNTIF($C$8:C12,C13)&gt;=1,0,1))</f>
        <v>0</v>
      </c>
      <c r="C13" s="38"/>
      <c r="D13" s="38"/>
      <c r="E13" s="68">
        <f>IF($D$13="",$B$13,IF(OR(AND($C$13=$C$8,OR($D$8="",$D$8=$D$13)),AND($C$13=$C$9,OR($D$9="",$D$9=$D$13)),AND($C$13=$C$10,OR($D$10="",$D$10=$D$13)),AND($C$13=$C$11,OR($D$11="",$D$11=$D$13)),AND($C$13=$C$12,OR($D$12="",$D$12=$D$13))),0,1))</f>
        <v>0</v>
      </c>
      <c r="F13" s="38"/>
      <c r="G13" s="39"/>
      <c r="H13" s="40"/>
      <c r="I13" s="13"/>
      <c r="J13" s="28">
        <f t="shared" si="1"/>
        <v>0</v>
      </c>
      <c r="K13" s="28">
        <f t="shared" si="2"/>
        <v>0</v>
      </c>
      <c r="L13" s="28">
        <f t="shared" si="3"/>
        <v>0</v>
      </c>
      <c r="M13" s="29">
        <f t="shared" si="0"/>
        <v>0</v>
      </c>
    </row>
    <row r="14" spans="2:13" ht="12.75">
      <c r="B14" s="36">
        <f>IF(ISBLANK(C14),0,IF(COUNTIF($C$8:C13,C14)&gt;=1,0,1))</f>
        <v>0</v>
      </c>
      <c r="C14" s="38"/>
      <c r="D14" s="38"/>
      <c r="E14" s="68">
        <f>IF($D$14="",$B$14,IF(OR(AND($C$14=$C$8,OR($D$8="",$D$8=$D$14)),AND($C$14=$C$9,OR($D$9="",$D$9=$D$14)),AND($C$14=$C$10,OR($D$10="",$D$10=$D$14)),AND($C$14=$C$11,OR($D$11="",$D$11=$D$14)),AND($C$14=$C$12,OR($D$12="",$D$12=$D$14)),AND($C$14=$C$13,OR($D$13="",$D$13=$D$14))),0,1))</f>
        <v>0</v>
      </c>
      <c r="F14" s="38"/>
      <c r="G14" s="39"/>
      <c r="H14" s="40"/>
      <c r="I14" s="13"/>
      <c r="J14" s="28">
        <f t="shared" si="1"/>
        <v>0</v>
      </c>
      <c r="K14" s="28">
        <f t="shared" si="2"/>
        <v>0</v>
      </c>
      <c r="L14" s="28">
        <f t="shared" si="3"/>
        <v>0</v>
      </c>
      <c r="M14" s="29">
        <f t="shared" si="0"/>
        <v>0</v>
      </c>
    </row>
    <row r="15" spans="2:13" ht="12.75">
      <c r="B15" s="36">
        <f>IF(ISBLANK(C15),0,IF(COUNTIF($C$8:C14,C15)&gt;=1,0,1))</f>
        <v>0</v>
      </c>
      <c r="C15" s="38"/>
      <c r="D15" s="38"/>
      <c r="E15" s="68">
        <f>IF($D$15="",$B$15,IF(OR(AND($C$15=$C$8,OR($D$8="",$D$8=$D$15)),AND($C$15=$C$9,OR($D$9="",$D$9=$D$15)),AND($C$15=$C$10,OR($D$10="",$D$10=$D$15)),AND($C$15=$C$11,OR($D$11="",$D$11=$D$15)),AND($C$15=$C$12,OR($D$12="",$D$12=$D$15)),AND($C$15=$C$13,OR($D$13="",$D$13=$D$15)),AND($C$15=$C$14,OR($D$14="",$D$14=$D$15))),0,1))</f>
        <v>0</v>
      </c>
      <c r="F15" s="38"/>
      <c r="G15" s="39"/>
      <c r="H15" s="40"/>
      <c r="I15" s="13"/>
      <c r="J15" s="28">
        <f t="shared" si="1"/>
        <v>0</v>
      </c>
      <c r="K15" s="28">
        <f t="shared" si="2"/>
        <v>0</v>
      </c>
      <c r="L15" s="28">
        <f t="shared" si="3"/>
        <v>0</v>
      </c>
      <c r="M15" s="29">
        <f t="shared" si="0"/>
        <v>0</v>
      </c>
    </row>
    <row r="16" spans="8:13" ht="12.75">
      <c r="H16" s="6"/>
      <c r="J16" s="14"/>
      <c r="K16" s="14"/>
      <c r="L16" s="14"/>
      <c r="M16" s="15"/>
    </row>
    <row r="17" spans="1:13" ht="12.75">
      <c r="A17" s="41" t="s">
        <v>8</v>
      </c>
      <c r="B17" s="34">
        <f>SUM(B8:B15)</f>
        <v>2</v>
      </c>
      <c r="C17" s="32"/>
      <c r="D17" s="32"/>
      <c r="E17" s="69"/>
      <c r="F17" s="30"/>
      <c r="G17" s="30"/>
      <c r="H17" s="34">
        <f>SUM(H8:H15)</f>
        <v>10</v>
      </c>
      <c r="I17" s="34">
        <f>SUMIF(H8:H15,"&gt;=3",I8:I15)</f>
        <v>66</v>
      </c>
      <c r="J17" s="14"/>
      <c r="K17" s="16"/>
      <c r="L17" s="16"/>
      <c r="M17" s="16"/>
    </row>
    <row r="18" spans="2:13" ht="12.75">
      <c r="B18" s="12"/>
      <c r="C18" s="7"/>
      <c r="D18" s="7"/>
      <c r="E18" s="70"/>
      <c r="F18" s="7"/>
      <c r="G18" s="7"/>
      <c r="H18" s="6"/>
      <c r="I18" s="12"/>
      <c r="J18" s="14"/>
      <c r="K18" s="16"/>
      <c r="L18" s="16"/>
      <c r="M18" s="16"/>
    </row>
    <row r="19" spans="1:13" ht="12.75">
      <c r="A19" s="2" t="s">
        <v>9</v>
      </c>
      <c r="B19" s="34">
        <f>IF(B17&gt;=4,1.3,(IF(B17=3,1.1,0.9)))</f>
        <v>0.9</v>
      </c>
      <c r="I19" s="6"/>
      <c r="K19" s="14"/>
      <c r="L19" s="14"/>
      <c r="M19" s="15"/>
    </row>
    <row r="20" spans="1:13" ht="12.75">
      <c r="A20" s="7"/>
      <c r="K20" s="30" t="s">
        <v>12</v>
      </c>
      <c r="L20" s="31">
        <f>IF((I17-160)&lt;1,0,I17-160)</f>
        <v>0</v>
      </c>
      <c r="M20" s="29">
        <f>(L20^2)*0.1</f>
        <v>0</v>
      </c>
    </row>
    <row r="21" spans="1:13" ht="12.75">
      <c r="A21" s="41" t="s">
        <v>76</v>
      </c>
      <c r="B21" s="75" t="s">
        <v>77</v>
      </c>
      <c r="C21" s="76">
        <v>300</v>
      </c>
      <c r="K21" s="32" t="s">
        <v>13</v>
      </c>
      <c r="L21" s="31">
        <f>IF((I17&lt;75),0,I17)</f>
        <v>0</v>
      </c>
      <c r="M21" s="29">
        <f>(L21)*0.01</f>
        <v>0</v>
      </c>
    </row>
    <row r="22" spans="1:13" ht="12.75">
      <c r="A22" s="7"/>
      <c r="B22" s="75" t="s">
        <v>78</v>
      </c>
      <c r="C22" s="76">
        <v>1500</v>
      </c>
      <c r="K22" s="33" t="s">
        <v>11</v>
      </c>
      <c r="L22" s="28"/>
      <c r="M22" s="29">
        <f>SUM(M8:M21)</f>
        <v>27.1</v>
      </c>
    </row>
    <row r="23" spans="1:13" ht="12.75">
      <c r="A23" s="7"/>
      <c r="J23" s="14"/>
      <c r="K23" s="32" t="s">
        <v>79</v>
      </c>
      <c r="L23" s="32"/>
      <c r="M23" s="28">
        <f>(C21/30+C22/80)*0.5/15</f>
        <v>0.9583333333333334</v>
      </c>
    </row>
    <row r="24" spans="10:13" ht="12.75">
      <c r="J24" s="14"/>
      <c r="K24" s="32" t="s">
        <v>6</v>
      </c>
      <c r="L24" s="32"/>
      <c r="M24" s="29">
        <f>B25*40</f>
        <v>13.200000000000001</v>
      </c>
    </row>
    <row r="25" spans="1:13" ht="12.75">
      <c r="A25" s="2" t="s">
        <v>19</v>
      </c>
      <c r="B25" s="35">
        <v>0.33</v>
      </c>
      <c r="K25" s="23" t="s">
        <v>10</v>
      </c>
      <c r="L25" s="23"/>
      <c r="M25" s="24">
        <f>SUM(M22:M24)</f>
        <v>41.25833333333333</v>
      </c>
    </row>
    <row r="26" ht="12.75">
      <c r="M26" s="5"/>
    </row>
    <row r="27" spans="10:13" ht="12.75">
      <c r="J27" s="17"/>
      <c r="M27" s="15"/>
    </row>
    <row r="28" spans="1:13" ht="12.75">
      <c r="A28" s="18"/>
      <c r="B28" s="18"/>
      <c r="C28" s="18"/>
      <c r="D28" s="18"/>
      <c r="E28" s="71"/>
      <c r="F28" s="18"/>
      <c r="G28" s="18"/>
      <c r="H28" s="18"/>
      <c r="I28" s="18"/>
      <c r="J28" s="18"/>
      <c r="K28" s="7"/>
      <c r="L28" s="18"/>
      <c r="M28" s="19"/>
    </row>
    <row r="29" spans="1:13" ht="13.5" thickBot="1">
      <c r="A29" s="20"/>
      <c r="B29" s="20"/>
      <c r="C29" s="20"/>
      <c r="D29" s="20"/>
      <c r="E29" s="72"/>
      <c r="F29" s="20"/>
      <c r="G29" s="20"/>
      <c r="H29" s="20"/>
      <c r="I29" s="20"/>
      <c r="J29" s="20"/>
      <c r="K29" s="20"/>
      <c r="L29" s="20"/>
      <c r="M29" s="21"/>
    </row>
    <row r="30" spans="1:13" ht="13.5" thickTop="1">
      <c r="A30" s="18"/>
      <c r="B30" s="18"/>
      <c r="C30" s="18"/>
      <c r="D30" s="18"/>
      <c r="E30" s="71"/>
      <c r="F30" s="18"/>
      <c r="G30" s="18"/>
      <c r="H30" s="18"/>
      <c r="I30" s="18"/>
      <c r="J30" s="18"/>
      <c r="K30" s="18"/>
      <c r="L30" s="18"/>
      <c r="M30" s="22"/>
    </row>
    <row r="31" spans="1:9" ht="12.75">
      <c r="A31" s="37" t="s">
        <v>23</v>
      </c>
      <c r="B31" s="10"/>
      <c r="C31" s="10"/>
      <c r="D31" s="10"/>
      <c r="E31" s="66"/>
      <c r="F31" s="10"/>
      <c r="G31" s="10"/>
      <c r="H31" s="6"/>
      <c r="I31" s="6"/>
    </row>
    <row r="32" spans="1:13" ht="13.5" thickBot="1">
      <c r="A32" s="11"/>
      <c r="B32" s="4" t="s">
        <v>1</v>
      </c>
      <c r="C32" s="3" t="s">
        <v>16</v>
      </c>
      <c r="D32" s="3" t="s">
        <v>59</v>
      </c>
      <c r="E32" s="67"/>
      <c r="F32" s="3" t="s">
        <v>18</v>
      </c>
      <c r="G32" s="3" t="s">
        <v>26</v>
      </c>
      <c r="H32" s="4" t="s">
        <v>0</v>
      </c>
      <c r="I32" s="4" t="str">
        <f>I6</f>
        <v>Stud.</v>
      </c>
      <c r="J32" s="4" t="str">
        <f>J6</f>
        <v>HP</v>
      </c>
      <c r="K32" s="4" t="str">
        <f>K6</f>
        <v>HC</v>
      </c>
      <c r="L32" s="4" t="str">
        <f>L6</f>
        <v>PES</v>
      </c>
      <c r="M32" s="4" t="str">
        <f>M6</f>
        <v>CI</v>
      </c>
    </row>
    <row r="33" spans="1:13" ht="12.75">
      <c r="A33" s="12"/>
      <c r="B33" s="12"/>
      <c r="C33" s="12"/>
      <c r="D33" s="12"/>
      <c r="E33" s="73"/>
      <c r="F33" s="12"/>
      <c r="G33" s="12"/>
      <c r="H33" s="12"/>
      <c r="I33" s="12"/>
      <c r="J33" s="12"/>
      <c r="K33" s="12"/>
      <c r="L33" s="12"/>
      <c r="M33" s="12"/>
    </row>
    <row r="34" spans="2:14" ht="12.75">
      <c r="B34" s="36">
        <v>1</v>
      </c>
      <c r="C34" s="38" t="s">
        <v>65</v>
      </c>
      <c r="D34" s="38" t="s">
        <v>57</v>
      </c>
      <c r="E34" s="74">
        <f>B34</f>
        <v>1</v>
      </c>
      <c r="F34" s="38" t="s">
        <v>24</v>
      </c>
      <c r="G34" s="39" t="s">
        <v>71</v>
      </c>
      <c r="H34" s="40">
        <v>3</v>
      </c>
      <c r="I34" s="13">
        <v>40</v>
      </c>
      <c r="J34" s="28">
        <f>(E34*(H34)*$B$45)</f>
        <v>2.7</v>
      </c>
      <c r="K34" s="28">
        <f>(H34)*1.2</f>
        <v>3.5999999999999996</v>
      </c>
      <c r="L34" s="28">
        <f>(H34)*I34*0.04</f>
        <v>4.8</v>
      </c>
      <c r="M34" s="29">
        <f aca="true" t="shared" si="4" ref="M34:M41">SUM(J34:L34)</f>
        <v>11.1</v>
      </c>
      <c r="N34" s="5"/>
    </row>
    <row r="35" spans="2:14" ht="12.75">
      <c r="B35" s="36">
        <f>IF(ISBLANK(C35),0,IF(COUNTIF($C$34:C34,C35)&gt;=1,0,1))</f>
        <v>0</v>
      </c>
      <c r="C35" s="38" t="s">
        <v>65</v>
      </c>
      <c r="D35" s="38" t="s">
        <v>58</v>
      </c>
      <c r="E35" s="68">
        <f>IF($D$35="",$B$35,IF(AND($C$35=$C$34,OR($D$34="",$D$34=$D$35)),0,1))</f>
        <v>1</v>
      </c>
      <c r="F35" s="38" t="s">
        <v>25</v>
      </c>
      <c r="G35" s="39" t="s">
        <v>71</v>
      </c>
      <c r="H35" s="40">
        <v>2</v>
      </c>
      <c r="I35" s="13">
        <v>22</v>
      </c>
      <c r="J35" s="28">
        <f aca="true" t="shared" si="5" ref="J35:J41">(E35*(H35)*$B$45)</f>
        <v>1.8</v>
      </c>
      <c r="K35" s="28">
        <f aca="true" t="shared" si="6" ref="K35:K41">(H35)*1.2</f>
        <v>2.4</v>
      </c>
      <c r="L35" s="28">
        <f aca="true" t="shared" si="7" ref="L35:L41">(H35)*I35*0.04</f>
        <v>1.76</v>
      </c>
      <c r="M35" s="29">
        <f t="shared" si="4"/>
        <v>5.96</v>
      </c>
      <c r="N35" s="5"/>
    </row>
    <row r="36" spans="2:14" ht="12.75">
      <c r="B36" s="36">
        <f>IF(ISBLANK(C36),0,IF(COUNTIF($C$34:C35,C36)&gt;=1,0,1))</f>
        <v>0</v>
      </c>
      <c r="C36" s="38" t="s">
        <v>65</v>
      </c>
      <c r="D36" s="38" t="s">
        <v>58</v>
      </c>
      <c r="E36" s="68">
        <f>IF($D$36="",$B$36,IF(OR(AND($C$36=$C$34,OR($D$34="",$D$34=$D$36)),AND($C$36=$C$35,OR($D$35="",$D$35=$D$36))),0,1))</f>
        <v>0</v>
      </c>
      <c r="F36" s="38" t="s">
        <v>67</v>
      </c>
      <c r="G36" s="39" t="s">
        <v>71</v>
      </c>
      <c r="H36" s="40">
        <v>2</v>
      </c>
      <c r="I36" s="13">
        <v>18</v>
      </c>
      <c r="J36" s="28">
        <f t="shared" si="5"/>
        <v>0</v>
      </c>
      <c r="K36" s="28">
        <f t="shared" si="6"/>
        <v>2.4</v>
      </c>
      <c r="L36" s="28">
        <f t="shared" si="7"/>
        <v>1.44</v>
      </c>
      <c r="M36" s="29">
        <f t="shared" si="4"/>
        <v>3.84</v>
      </c>
      <c r="N36" s="5"/>
    </row>
    <row r="37" spans="2:13" ht="12.75">
      <c r="B37" s="36">
        <f>IF(ISBLANK(C37),0,IF(COUNTIF($C$34:C36,C37)&gt;=1,0,1))</f>
        <v>1</v>
      </c>
      <c r="C37" s="38" t="s">
        <v>66</v>
      </c>
      <c r="D37" s="38" t="s">
        <v>57</v>
      </c>
      <c r="E37" s="68">
        <f>IF($D$37="",$B$37,IF(OR(AND($C$37=$C$34,OR($D$34="",$D$34=$D$37)),AND($C$37=$C$35,OR($D$35="",$D$35=$D$37)),AND($C$37=$C$36,OR($D$36="",$D$36=$D$37))),0,1))</f>
        <v>1</v>
      </c>
      <c r="F37" s="38" t="s">
        <v>68</v>
      </c>
      <c r="G37" s="39" t="s">
        <v>72</v>
      </c>
      <c r="H37" s="40">
        <v>3</v>
      </c>
      <c r="I37" s="13">
        <v>44</v>
      </c>
      <c r="J37" s="28">
        <f t="shared" si="5"/>
        <v>2.7</v>
      </c>
      <c r="K37" s="28">
        <f t="shared" si="6"/>
        <v>3.5999999999999996</v>
      </c>
      <c r="L37" s="28">
        <f t="shared" si="7"/>
        <v>5.28</v>
      </c>
      <c r="M37" s="29">
        <f t="shared" si="4"/>
        <v>11.58</v>
      </c>
    </row>
    <row r="38" spans="2:13" ht="12.75">
      <c r="B38" s="36">
        <f>IF(ISBLANK(C38),0,IF(COUNTIF($C$34:C37,C38)&gt;=1,0,1))</f>
        <v>0</v>
      </c>
      <c r="C38" s="38" t="s">
        <v>66</v>
      </c>
      <c r="D38" s="38" t="s">
        <v>58</v>
      </c>
      <c r="E38" s="68">
        <f>IF($D$38="",$B$38,IF(OR(AND($C$38=$C$34,OR($D$34="",$D$34=$D$38)),AND($C$38=$C$35,OR($D$35="",$D$35=$D$38)),AND($C$38=$C$36,OR($D$36="",$D$36=$D$38)),AND($C$38=$C$37,OR($D$37="",$D$37=$D$38))),0,1))</f>
        <v>1</v>
      </c>
      <c r="F38" s="38" t="s">
        <v>69</v>
      </c>
      <c r="G38" s="39" t="s">
        <v>72</v>
      </c>
      <c r="H38" s="40">
        <v>2</v>
      </c>
      <c r="I38" s="13">
        <v>21</v>
      </c>
      <c r="J38" s="28">
        <f t="shared" si="5"/>
        <v>1.8</v>
      </c>
      <c r="K38" s="28">
        <f t="shared" si="6"/>
        <v>2.4</v>
      </c>
      <c r="L38" s="28">
        <f t="shared" si="7"/>
        <v>1.68</v>
      </c>
      <c r="M38" s="29">
        <f t="shared" si="4"/>
        <v>5.88</v>
      </c>
    </row>
    <row r="39" spans="2:13" ht="12.75">
      <c r="B39" s="36">
        <f>IF(ISBLANK(C39),0,IF(COUNTIF($C$34:C38,C39)&gt;=1,0,1))</f>
        <v>0</v>
      </c>
      <c r="C39" s="38" t="s">
        <v>66</v>
      </c>
      <c r="D39" s="38" t="s">
        <v>58</v>
      </c>
      <c r="E39" s="68">
        <f>IF($D$39="",$B$39,IF(OR(AND($C$39=$C$34,OR($D$34="",$D$34=$D$39)),AND($C$39=$C$35,OR($D$35="",$D$35=$D$39)),AND($C$39=$C$36,OR($D$36="",$D$36=$D$39)),AND($C$39=$C$37,OR($D$37="",$D$37=$D$39)),AND($C$39=$C$38,OR($D$38="",$D$38=$D$39))),0,1))</f>
        <v>0</v>
      </c>
      <c r="F39" s="38" t="s">
        <v>70</v>
      </c>
      <c r="G39" s="39" t="s">
        <v>72</v>
      </c>
      <c r="H39" s="40">
        <v>2</v>
      </c>
      <c r="I39" s="13">
        <v>23</v>
      </c>
      <c r="J39" s="28">
        <f t="shared" si="5"/>
        <v>0</v>
      </c>
      <c r="K39" s="28">
        <f t="shared" si="6"/>
        <v>2.4</v>
      </c>
      <c r="L39" s="28">
        <f t="shared" si="7"/>
        <v>1.84</v>
      </c>
      <c r="M39" s="29">
        <f t="shared" si="4"/>
        <v>4.24</v>
      </c>
    </row>
    <row r="40" spans="2:13" ht="12.75">
      <c r="B40" s="36">
        <f>IF(ISBLANK(C40),0,IF(COUNTIF($C$34:C39,C40)&gt;=1,0,1))</f>
        <v>0</v>
      </c>
      <c r="C40" s="38"/>
      <c r="D40" s="38"/>
      <c r="E40" s="68">
        <f>IF($D$40="",$B$40,IF(OR(AND($C$40=$C$34,OR($D$34="",$D$34=$D$40)),AND($C$40=$C$35,OR($D$35="",$D$35=$D$40)),AND($C$40=$C$36,OR($D$36="",$D$36=$D$40)),AND($C$40=$C$37,OR($D$37="",$D$37=$D$40)),AND($C$40=$C$38,OR($D$38="",$D$38=$D$40)),AND($C$40=$C$39,OR($D$39="",$D$39=$D$40))),0,1))</f>
        <v>0</v>
      </c>
      <c r="F40" s="38"/>
      <c r="G40" s="39"/>
      <c r="H40" s="40"/>
      <c r="I40" s="13"/>
      <c r="J40" s="28">
        <f t="shared" si="5"/>
        <v>0</v>
      </c>
      <c r="K40" s="28">
        <f t="shared" si="6"/>
        <v>0</v>
      </c>
      <c r="L40" s="28">
        <f t="shared" si="7"/>
        <v>0</v>
      </c>
      <c r="M40" s="29">
        <f t="shared" si="4"/>
        <v>0</v>
      </c>
    </row>
    <row r="41" spans="2:13" ht="12.75">
      <c r="B41" s="36">
        <f>IF(ISBLANK(C41),0,IF(COUNTIF($C$34:C40,C41)&gt;=1,0,1))</f>
        <v>0</v>
      </c>
      <c r="C41" s="38"/>
      <c r="D41" s="38"/>
      <c r="E41" s="68">
        <f>IF($D$41="",$B$41,IF(OR(AND($C$41=$C$34,OR($D$34="",$D$34=$D$41)),AND($C$41=$C$35,OR($D$35="",$D$35=$D$41)),AND($C$41=$C$36,OR($D$36="",$D$36=$D$41)),AND($C$41=$C$37,OR($D$37="",$D$37=$D$41)),AND($C$41=$C$38,OR($D$38="",$D$38=$D$41)),AND($C$41=$C$39,OR($D$39="",$D$39=$D$41)),AND($C$41=$C$40,OR($D$40="",$D$40=$D$41))),0,1))</f>
        <v>0</v>
      </c>
      <c r="F41" s="38"/>
      <c r="G41" s="39"/>
      <c r="H41" s="40"/>
      <c r="I41" s="13"/>
      <c r="J41" s="28">
        <f t="shared" si="5"/>
        <v>0</v>
      </c>
      <c r="K41" s="28">
        <f t="shared" si="6"/>
        <v>0</v>
      </c>
      <c r="L41" s="28">
        <f t="shared" si="7"/>
        <v>0</v>
      </c>
      <c r="M41" s="29">
        <f t="shared" si="4"/>
        <v>0</v>
      </c>
    </row>
    <row r="42" spans="8:13" ht="12.75">
      <c r="H42" s="6"/>
      <c r="J42" s="14"/>
      <c r="K42" s="14"/>
      <c r="L42" s="14"/>
      <c r="M42" s="15"/>
    </row>
    <row r="43" spans="1:13" ht="12.75">
      <c r="A43" s="41" t="s">
        <v>8</v>
      </c>
      <c r="B43" s="34">
        <f>SUM(B34:B41)</f>
        <v>2</v>
      </c>
      <c r="C43" s="32"/>
      <c r="D43" s="32"/>
      <c r="E43" s="69"/>
      <c r="F43" s="30"/>
      <c r="G43" s="30"/>
      <c r="H43" s="34">
        <f>SUM(H34:H41)</f>
        <v>14</v>
      </c>
      <c r="I43" s="34">
        <f>SUMIF(H34:H41,"&gt;=3",I34:I41)</f>
        <v>84</v>
      </c>
      <c r="J43" s="14"/>
      <c r="K43" s="16"/>
      <c r="L43" s="16"/>
      <c r="M43" s="16"/>
    </row>
    <row r="44" spans="2:13" ht="12.75">
      <c r="B44" s="12"/>
      <c r="C44" s="7"/>
      <c r="D44" s="7"/>
      <c r="E44" s="70"/>
      <c r="F44" s="7"/>
      <c r="G44" s="7"/>
      <c r="H44" s="6"/>
      <c r="I44" s="12"/>
      <c r="J44" s="14"/>
      <c r="K44" s="16"/>
      <c r="L44" s="16"/>
      <c r="M44" s="16"/>
    </row>
    <row r="45" spans="1:13" ht="12.75">
      <c r="A45" s="2" t="s">
        <v>9</v>
      </c>
      <c r="B45" s="34">
        <f>IF(B43&gt;=4,1.3,(IF(B43=3,1.1,0.9)))</f>
        <v>0.9</v>
      </c>
      <c r="I45" s="6"/>
      <c r="K45" s="14"/>
      <c r="L45" s="14"/>
      <c r="M45" s="15"/>
    </row>
    <row r="46" spans="1:13" ht="12.75">
      <c r="A46" s="7"/>
      <c r="K46" s="30" t="s">
        <v>12</v>
      </c>
      <c r="L46" s="31">
        <f>IF((I43-160)&lt;1,0,I43-160)</f>
        <v>0</v>
      </c>
      <c r="M46" s="29">
        <f>(L46^2)*0.1</f>
        <v>0</v>
      </c>
    </row>
    <row r="47" spans="1:13" ht="12.75">
      <c r="A47" s="41" t="s">
        <v>76</v>
      </c>
      <c r="B47" s="75" t="s">
        <v>77</v>
      </c>
      <c r="C47" s="76"/>
      <c r="K47" s="32" t="s">
        <v>13</v>
      </c>
      <c r="L47" s="31">
        <f>IF((I43&lt;75),0,I43)</f>
        <v>84</v>
      </c>
      <c r="M47" s="29">
        <f>(L47)*0.01</f>
        <v>0.84</v>
      </c>
    </row>
    <row r="48" spans="1:13" ht="12.75">
      <c r="A48" s="7"/>
      <c r="B48" s="75" t="s">
        <v>78</v>
      </c>
      <c r="C48" s="76"/>
      <c r="K48" s="33" t="s">
        <v>11</v>
      </c>
      <c r="L48" s="28"/>
      <c r="M48" s="29">
        <f>SUM(M34:M47)</f>
        <v>43.440000000000005</v>
      </c>
    </row>
    <row r="49" spans="1:13" ht="12.75">
      <c r="A49" s="7"/>
      <c r="J49" s="14"/>
      <c r="K49" s="32" t="s">
        <v>79</v>
      </c>
      <c r="L49" s="32"/>
      <c r="M49" s="28">
        <f>(C47/30+C48/80)*0.5/15</f>
        <v>0</v>
      </c>
    </row>
    <row r="50" spans="10:13" ht="12.75">
      <c r="J50" s="14"/>
      <c r="K50" s="32" t="s">
        <v>6</v>
      </c>
      <c r="L50" s="32"/>
      <c r="M50" s="29">
        <f>B51*40</f>
        <v>0</v>
      </c>
    </row>
    <row r="51" spans="1:13" ht="12.75">
      <c r="A51" s="2" t="s">
        <v>19</v>
      </c>
      <c r="B51" s="35"/>
      <c r="K51" s="23" t="s">
        <v>14</v>
      </c>
      <c r="L51" s="23"/>
      <c r="M51" s="24">
        <f>SUM(M48:M50)</f>
        <v>43.440000000000005</v>
      </c>
    </row>
    <row r="52" spans="1:13" ht="12.75">
      <c r="A52" s="2"/>
      <c r="K52" s="2"/>
      <c r="L52" s="2"/>
      <c r="M52" s="1"/>
    </row>
    <row r="53" spans="11:13" ht="12.75">
      <c r="K53" s="25" t="s">
        <v>15</v>
      </c>
      <c r="L53" s="26"/>
      <c r="M53" s="27">
        <f>M51+M25</f>
        <v>84.69833333333334</v>
      </c>
    </row>
    <row r="54" spans="10:13" ht="12.75">
      <c r="J54" s="14"/>
      <c r="M54" s="5"/>
    </row>
    <row r="55" spans="10:13" ht="12.75">
      <c r="J55" s="14"/>
      <c r="K55" s="14"/>
      <c r="L55" s="14"/>
      <c r="M55" s="15"/>
    </row>
    <row r="56" spans="10:13" ht="12.75">
      <c r="J56" s="14"/>
      <c r="K56" s="14"/>
      <c r="L56" s="14"/>
      <c r="M56" s="15"/>
    </row>
    <row r="57" spans="1:13" ht="12.75">
      <c r="A57" s="7"/>
      <c r="B57" s="12"/>
      <c r="H57" s="12"/>
      <c r="I57" s="12"/>
      <c r="J57" s="14"/>
      <c r="K57" s="16"/>
      <c r="L57" s="16"/>
      <c r="M57" s="16"/>
    </row>
    <row r="58" spans="1:13" ht="12.75">
      <c r="A58" s="7"/>
      <c r="B58" s="7"/>
      <c r="I58" s="7"/>
      <c r="J58" s="14"/>
      <c r="K58" s="14"/>
      <c r="L58" s="14"/>
      <c r="M58" s="15"/>
    </row>
    <row r="59" spans="1:13" ht="12.75">
      <c r="A59" s="7"/>
      <c r="B59" s="7"/>
      <c r="I59" s="7"/>
      <c r="J59" s="14"/>
      <c r="K59" s="14"/>
      <c r="L59" s="14"/>
      <c r="M59" s="15"/>
    </row>
    <row r="60" spans="1:13" ht="12.75">
      <c r="A60" s="7"/>
      <c r="H60" s="7"/>
      <c r="J60" s="14"/>
      <c r="K60" s="14"/>
      <c r="L60" s="14"/>
      <c r="M60" s="15"/>
    </row>
    <row r="61" spans="1:13" ht="12.75">
      <c r="A61" s="7"/>
      <c r="J61" s="14"/>
      <c r="K61" s="14"/>
      <c r="L61" s="14"/>
      <c r="M61" s="15"/>
    </row>
    <row r="62" spans="10:13" ht="12.75">
      <c r="J62" s="14"/>
      <c r="K62" s="15"/>
      <c r="L62" s="14"/>
      <c r="M62" s="15"/>
    </row>
    <row r="63" spans="11:13" ht="12.75">
      <c r="K63" s="6"/>
      <c r="M63" s="15"/>
    </row>
    <row r="65" ht="12.75">
      <c r="M65" s="15"/>
    </row>
  </sheetData>
  <sheetProtection password="C186" sheet="1" objects="1" scenarios="1"/>
  <dataValidations count="1">
    <dataValidation type="list" showInputMessage="1" showErrorMessage="1" sqref="D8:D15 D34:D41">
      <formula1>$DD$1:$DD$4</formula1>
    </dataValidation>
  </dataValidations>
  <printOptions/>
  <pageMargins left="0.7480314960629921" right="0.7480314960629921" top="0.984251968503937" bottom="0.984251968503937" header="0.5" footer="0.5"/>
  <pageSetup fitToHeight="1" fitToWidth="1" orientation="portrait" scale="75" r:id="rId4"/>
  <headerFooter alignWithMargins="0">
    <oddHeader>&amp;R&amp;A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D65"/>
  <sheetViews>
    <sheetView showGridLines="0" tabSelected="1" showOutlineSymbols="0" workbookViewId="0" topLeftCell="A1">
      <pane ySplit="4" topLeftCell="BM30" activePane="bottomLeft" state="frozen"/>
      <selection pane="topLeft" activeCell="G20" sqref="G20"/>
      <selection pane="bottomLeft" activeCell="S39" sqref="S39"/>
    </sheetView>
  </sheetViews>
  <sheetFormatPr defaultColWidth="9.75390625" defaultRowHeight="12.75"/>
  <cols>
    <col min="1" max="1" width="11.625" style="5" customWidth="1"/>
    <col min="2" max="2" width="7.375" style="5" customWidth="1"/>
    <col min="3" max="3" width="10.375" style="5" customWidth="1"/>
    <col min="4" max="4" width="12.375" style="5" customWidth="1"/>
    <col min="5" max="5" width="10.375" style="5" hidden="1" customWidth="1"/>
    <col min="6" max="6" width="5.375" style="5" customWidth="1"/>
    <col min="7" max="7" width="32.25390625" style="5" customWidth="1"/>
    <col min="8" max="9" width="6.75390625" style="5" customWidth="1"/>
    <col min="10" max="12" width="10.00390625" style="5" customWidth="1"/>
    <col min="13" max="13" width="10.00390625" style="6" customWidth="1"/>
    <col min="14" max="14" width="11.875" style="7" customWidth="1"/>
    <col min="15" max="15" width="4.25390625" style="5" customWidth="1"/>
    <col min="16" max="107" width="9.125" style="5" customWidth="1"/>
    <col min="108" max="108" width="9.125" style="5" hidden="1" customWidth="1"/>
    <col min="109" max="16384" width="9.125" style="5" customWidth="1"/>
  </cols>
  <sheetData>
    <row r="1" spans="1:13" ht="20.25">
      <c r="A1" s="49" t="s">
        <v>29</v>
      </c>
      <c r="G1" s="46">
        <f ca="1">TRUNC(NOW())</f>
        <v>40291</v>
      </c>
      <c r="K1" s="2"/>
      <c r="L1" s="2" t="s">
        <v>20</v>
      </c>
      <c r="M1" s="42">
        <f>M25</f>
        <v>0</v>
      </c>
    </row>
    <row r="2" spans="1:108" ht="14.25">
      <c r="A2" s="48" t="s">
        <v>28</v>
      </c>
      <c r="C2" s="8"/>
      <c r="D2" s="8"/>
      <c r="E2" s="8"/>
      <c r="F2" s="8"/>
      <c r="G2" s="47">
        <f ca="1">NOW()</f>
        <v>40291.67083206018</v>
      </c>
      <c r="K2" s="2"/>
      <c r="L2" s="2" t="s">
        <v>21</v>
      </c>
      <c r="M2" s="42">
        <f>M51</f>
        <v>0</v>
      </c>
      <c r="N2" s="5"/>
      <c r="DD2" s="5" t="s">
        <v>57</v>
      </c>
    </row>
    <row r="3" spans="1:108" ht="12.75">
      <c r="A3" s="9" t="s">
        <v>54</v>
      </c>
      <c r="B3" s="9"/>
      <c r="C3" s="9"/>
      <c r="D3" s="9"/>
      <c r="E3" s="9"/>
      <c r="F3" s="9"/>
      <c r="G3" s="9"/>
      <c r="K3" s="43" t="s">
        <v>15</v>
      </c>
      <c r="L3" s="44"/>
      <c r="M3" s="45">
        <f>M53</f>
        <v>0</v>
      </c>
      <c r="N3" s="5"/>
      <c r="DD3" s="5" t="s">
        <v>58</v>
      </c>
    </row>
    <row r="4" spans="13:108" ht="12.75">
      <c r="M4" s="5"/>
      <c r="DD4" s="5" t="s">
        <v>75</v>
      </c>
    </row>
    <row r="5" spans="1:12" ht="12.75">
      <c r="A5" s="37" t="s">
        <v>22</v>
      </c>
      <c r="B5" s="10"/>
      <c r="C5" s="10"/>
      <c r="D5" s="10"/>
      <c r="E5" s="10"/>
      <c r="F5" s="10"/>
      <c r="G5" s="10"/>
      <c r="H5" s="6"/>
      <c r="I5" s="6"/>
      <c r="J5" s="6"/>
      <c r="K5" s="6"/>
      <c r="L5" s="6"/>
    </row>
    <row r="6" spans="1:13" ht="13.5" thickBot="1">
      <c r="A6" s="11"/>
      <c r="B6" s="4" t="s">
        <v>1</v>
      </c>
      <c r="C6" s="3" t="s">
        <v>16</v>
      </c>
      <c r="D6" s="3" t="s">
        <v>59</v>
      </c>
      <c r="E6" s="3"/>
      <c r="F6" s="3" t="s">
        <v>18</v>
      </c>
      <c r="G6" s="3" t="s">
        <v>26</v>
      </c>
      <c r="H6" s="4" t="s">
        <v>0</v>
      </c>
      <c r="I6" s="4" t="s">
        <v>7</v>
      </c>
      <c r="J6" s="4" t="s">
        <v>2</v>
      </c>
      <c r="K6" s="4" t="s">
        <v>3</v>
      </c>
      <c r="L6" s="4" t="s">
        <v>4</v>
      </c>
      <c r="M6" s="4" t="s">
        <v>5</v>
      </c>
    </row>
    <row r="7" spans="1:13" ht="12.75">
      <c r="A7" s="12"/>
      <c r="B7" s="12"/>
      <c r="H7" s="12"/>
      <c r="I7" s="12"/>
      <c r="J7" s="12"/>
      <c r="K7" s="12"/>
      <c r="L7" s="12"/>
      <c r="M7" s="12"/>
    </row>
    <row r="8" spans="2:14" ht="12.75">
      <c r="B8" s="36">
        <v>1</v>
      </c>
      <c r="C8" s="38"/>
      <c r="D8" s="38"/>
      <c r="E8" s="74">
        <f>B8</f>
        <v>1</v>
      </c>
      <c r="F8" s="38"/>
      <c r="G8" s="39"/>
      <c r="H8" s="40"/>
      <c r="I8" s="13"/>
      <c r="J8" s="28">
        <f>(E8*(H8)*$B$19)</f>
        <v>0</v>
      </c>
      <c r="K8" s="28">
        <f aca="true" t="shared" si="0" ref="K8:K15">(H8)*1.2</f>
        <v>0</v>
      </c>
      <c r="L8" s="28">
        <f aca="true" t="shared" si="1" ref="L8:L15">(H8)*I8*0.04</f>
        <v>0</v>
      </c>
      <c r="M8" s="29">
        <f aca="true" t="shared" si="2" ref="M8:M15">SUM(J8:L8)</f>
        <v>0</v>
      </c>
      <c r="N8" s="5"/>
    </row>
    <row r="9" spans="2:14" ht="12.75">
      <c r="B9" s="36">
        <f>IF(ISBLANK(C9),0,IF(COUNTIF($C$8:C8,C9)&gt;=1,0,1))</f>
        <v>0</v>
      </c>
      <c r="C9" s="38"/>
      <c r="D9" s="38"/>
      <c r="E9" s="68">
        <f>IF($D$9="",$B$9,IF(AND($C$9=$C$8,OR($D$8="",$D$8=$D$9)),0,1))</f>
        <v>0</v>
      </c>
      <c r="F9" s="38"/>
      <c r="G9" s="39"/>
      <c r="H9" s="40"/>
      <c r="I9" s="13"/>
      <c r="J9" s="28">
        <f aca="true" t="shared" si="3" ref="J9:J15">(E9*(H9)*$B$19)</f>
        <v>0</v>
      </c>
      <c r="K9" s="28">
        <f t="shared" si="0"/>
        <v>0</v>
      </c>
      <c r="L9" s="28">
        <f t="shared" si="1"/>
        <v>0</v>
      </c>
      <c r="M9" s="29">
        <f t="shared" si="2"/>
        <v>0</v>
      </c>
      <c r="N9" s="5"/>
    </row>
    <row r="10" spans="2:14" ht="12.75">
      <c r="B10" s="36">
        <f>IF(ISBLANK(C10),0,IF(COUNTIF($C$8:C9,C10)&gt;=1,0,1))</f>
        <v>0</v>
      </c>
      <c r="C10" s="38"/>
      <c r="D10" s="38"/>
      <c r="E10" s="68">
        <f>IF($D$10="",$B$10,IF(OR(AND($C$10=$C$8,OR($D$8="",$D$8=$D$10)),AND($C$10=$C$9,OR($D$9="",$D$9=$D$10))),0,1))</f>
        <v>0</v>
      </c>
      <c r="F10" s="38"/>
      <c r="G10" s="39"/>
      <c r="H10" s="40"/>
      <c r="I10" s="13"/>
      <c r="J10" s="28">
        <f t="shared" si="3"/>
        <v>0</v>
      </c>
      <c r="K10" s="28">
        <f t="shared" si="0"/>
        <v>0</v>
      </c>
      <c r="L10" s="28">
        <f t="shared" si="1"/>
        <v>0</v>
      </c>
      <c r="M10" s="29">
        <f t="shared" si="2"/>
        <v>0</v>
      </c>
      <c r="N10" s="5"/>
    </row>
    <row r="11" spans="2:13" ht="12.75">
      <c r="B11" s="36">
        <f>IF(ISBLANK(C11),0,IF(COUNTIF($C$8:C10,C11)&gt;=1,0,1))</f>
        <v>0</v>
      </c>
      <c r="C11" s="38"/>
      <c r="D11" s="38"/>
      <c r="E11" s="68">
        <f>IF($D$11="",$B$11,IF(OR(AND($C$11=$C$8,OR($D$8="",$D$8=$D$11)),AND($C$11=$C$9,OR($D$9="",$D$9=$D$11)),AND($C$11=$C$10,OR($D$10="",$D$10=$D$11))),0,1))</f>
        <v>0</v>
      </c>
      <c r="F11" s="38"/>
      <c r="G11" s="39"/>
      <c r="H11" s="40"/>
      <c r="I11" s="13"/>
      <c r="J11" s="28">
        <f t="shared" si="3"/>
        <v>0</v>
      </c>
      <c r="K11" s="28">
        <f t="shared" si="0"/>
        <v>0</v>
      </c>
      <c r="L11" s="28">
        <f t="shared" si="1"/>
        <v>0</v>
      </c>
      <c r="M11" s="29">
        <f t="shared" si="2"/>
        <v>0</v>
      </c>
    </row>
    <row r="12" spans="2:13" ht="12.75">
      <c r="B12" s="36">
        <f>IF(ISBLANK(C12),0,IF(COUNTIF($C$8:C11,C12)&gt;=1,0,1))</f>
        <v>0</v>
      </c>
      <c r="C12" s="38"/>
      <c r="D12" s="38"/>
      <c r="E12" s="68">
        <f>IF($D$12="",$B$12,IF(OR(AND($C$12=$C$8,OR($D$8="",$D$8=$D$12)),AND($C$12=$C$9,OR($D$9="",$D$9=$D$12)),AND($C$12=$C$10,OR($D$10="",$D$10=$D$12)),AND($C$12=$C$11,OR($D$11="",$D$11=$D$12))),0,1))</f>
        <v>0</v>
      </c>
      <c r="F12" s="38"/>
      <c r="G12" s="39"/>
      <c r="H12" s="40"/>
      <c r="I12" s="13"/>
      <c r="J12" s="28">
        <f t="shared" si="3"/>
        <v>0</v>
      </c>
      <c r="K12" s="28">
        <f t="shared" si="0"/>
        <v>0</v>
      </c>
      <c r="L12" s="28">
        <f t="shared" si="1"/>
        <v>0</v>
      </c>
      <c r="M12" s="29">
        <f t="shared" si="2"/>
        <v>0</v>
      </c>
    </row>
    <row r="13" spans="2:13" ht="12.75">
      <c r="B13" s="36">
        <f>IF(ISBLANK(C13),0,IF(COUNTIF($C$8:C12,C13)&gt;=1,0,1))</f>
        <v>0</v>
      </c>
      <c r="C13" s="38"/>
      <c r="D13" s="38"/>
      <c r="E13" s="68">
        <f>IF($D$13="",$B$13,IF(OR(AND($C$13=$C$8,OR($D$8="",$D$8=$D$13)),AND($C$13=$C$9,OR($D$9="",$D$9=$D$13)),AND($C$13=$C$10,OR($D$10="",$D$10=$D$13)),AND($C$13=$C$11,OR($D$11="",$D$11=$D$13)),AND($C$13=$C$12,OR($D$12="",$D$12=$D$13))),0,1))</f>
        <v>0</v>
      </c>
      <c r="F13" s="38"/>
      <c r="G13" s="39"/>
      <c r="H13" s="40"/>
      <c r="I13" s="13"/>
      <c r="J13" s="28">
        <f t="shared" si="3"/>
        <v>0</v>
      </c>
      <c r="K13" s="28">
        <f t="shared" si="0"/>
        <v>0</v>
      </c>
      <c r="L13" s="28">
        <f t="shared" si="1"/>
        <v>0</v>
      </c>
      <c r="M13" s="29">
        <f t="shared" si="2"/>
        <v>0</v>
      </c>
    </row>
    <row r="14" spans="2:13" ht="12.75">
      <c r="B14" s="36">
        <f>IF(ISBLANK(C14),0,IF(COUNTIF($C$8:C13,C14)&gt;=1,0,1))</f>
        <v>0</v>
      </c>
      <c r="C14" s="38"/>
      <c r="D14" s="38"/>
      <c r="E14" s="68">
        <f>IF($D$14="",$B$14,IF(OR(AND($C$14=$C$8,OR($D$8="",$D$8=$D$14)),AND($C$14=$C$9,OR($D$9="",$D$9=$D$14)),AND($C$14=$C$10,OR($D$10="",$D$10=$D$14)),AND($C$14=$C$11,OR($D$11="",$D$11=$D$14)),AND($C$14=$C$12,OR($D$12="",$D$12=$D$14)),AND($C$14=$C$13,OR($D$13="",$D$13=$D$14))),0,1))</f>
        <v>0</v>
      </c>
      <c r="F14" s="38"/>
      <c r="G14" s="39"/>
      <c r="H14" s="40"/>
      <c r="I14" s="13"/>
      <c r="J14" s="28">
        <f t="shared" si="3"/>
        <v>0</v>
      </c>
      <c r="K14" s="28">
        <f t="shared" si="0"/>
        <v>0</v>
      </c>
      <c r="L14" s="28">
        <f t="shared" si="1"/>
        <v>0</v>
      </c>
      <c r="M14" s="29">
        <f t="shared" si="2"/>
        <v>0</v>
      </c>
    </row>
    <row r="15" spans="2:13" ht="12.75">
      <c r="B15" s="36">
        <f>IF(ISBLANK(C15),0,IF(COUNTIF($C$8:C14,C15)&gt;=1,0,1))</f>
        <v>0</v>
      </c>
      <c r="C15" s="38"/>
      <c r="D15" s="38"/>
      <c r="E15" s="68">
        <f>IF($D$15="",$B$15,IF(OR(AND($C$15=$C$8,OR($D$8="",$D$8=$D$15)),AND($C$15=$C$9,OR($D$9="",$D$9=$D$15)),AND($C$15=$C$10,OR($D$10="",$D$10=$D$15)),AND($C$15=$C$11,OR($D$11="",$D$11=$D$15)),AND($C$15=$C$12,OR($D$12="",$D$12=$D$15)),AND($C$15=$C$13,OR($D$13="",$D$13=$D$15)),AND($C$15=$C$14,OR($D$14="",$D$14=$D$15))),0,1))</f>
        <v>0</v>
      </c>
      <c r="F15" s="38"/>
      <c r="G15" s="39"/>
      <c r="H15" s="40"/>
      <c r="I15" s="13"/>
      <c r="J15" s="28">
        <f t="shared" si="3"/>
        <v>0</v>
      </c>
      <c r="K15" s="28">
        <f t="shared" si="0"/>
        <v>0</v>
      </c>
      <c r="L15" s="28">
        <f t="shared" si="1"/>
        <v>0</v>
      </c>
      <c r="M15" s="29">
        <f t="shared" si="2"/>
        <v>0</v>
      </c>
    </row>
    <row r="16" spans="8:13" ht="12.75">
      <c r="H16" s="6"/>
      <c r="J16" s="14"/>
      <c r="K16" s="14"/>
      <c r="L16" s="14"/>
      <c r="M16" s="15"/>
    </row>
    <row r="17" spans="1:13" ht="12.75">
      <c r="A17" s="41" t="s">
        <v>8</v>
      </c>
      <c r="B17" s="34">
        <f>SUM(B8:B15)</f>
        <v>1</v>
      </c>
      <c r="C17" s="32"/>
      <c r="D17" s="32"/>
      <c r="E17" s="32"/>
      <c r="F17" s="30"/>
      <c r="G17" s="30"/>
      <c r="H17" s="34">
        <f>SUM(H8:H15)</f>
        <v>0</v>
      </c>
      <c r="I17" s="34">
        <f>SUMIF(H8:H15,"&gt;=3",I8:I15)</f>
        <v>0</v>
      </c>
      <c r="J17" s="14"/>
      <c r="K17" s="16"/>
      <c r="L17" s="16"/>
      <c r="M17" s="16"/>
    </row>
    <row r="18" spans="2:13" ht="12.75">
      <c r="B18" s="12"/>
      <c r="C18" s="7"/>
      <c r="D18" s="7"/>
      <c r="E18" s="7"/>
      <c r="F18" s="7"/>
      <c r="G18" s="7"/>
      <c r="H18" s="6"/>
      <c r="I18" s="12"/>
      <c r="J18" s="14"/>
      <c r="K18" s="16"/>
      <c r="L18" s="16"/>
      <c r="M18" s="16"/>
    </row>
    <row r="19" spans="1:13" ht="12.75">
      <c r="A19" s="2" t="s">
        <v>9</v>
      </c>
      <c r="B19" s="34">
        <f>IF(B17&gt;=4,1.3,(IF(B17=3,1.1,0.9)))</f>
        <v>0.9</v>
      </c>
      <c r="I19" s="6"/>
      <c r="K19" s="14"/>
      <c r="L19" s="14"/>
      <c r="M19" s="15"/>
    </row>
    <row r="20" spans="1:13" ht="12.75">
      <c r="A20" s="7"/>
      <c r="K20" s="30" t="s">
        <v>12</v>
      </c>
      <c r="L20" s="31">
        <f>IF((I17-160)&lt;1,0,I17-160)</f>
        <v>0</v>
      </c>
      <c r="M20" s="29">
        <f>(L20^2)*0.1</f>
        <v>0</v>
      </c>
    </row>
    <row r="21" spans="1:13" ht="12.75">
      <c r="A21" s="41" t="s">
        <v>76</v>
      </c>
      <c r="B21" s="75" t="s">
        <v>77</v>
      </c>
      <c r="C21" s="76"/>
      <c r="K21" s="32" t="s">
        <v>13</v>
      </c>
      <c r="L21" s="31">
        <f>IF((I17&lt;75),0,I17)</f>
        <v>0</v>
      </c>
      <c r="M21" s="29">
        <f>(L21)*0.01</f>
        <v>0</v>
      </c>
    </row>
    <row r="22" spans="1:13" ht="12.75">
      <c r="A22" s="7"/>
      <c r="B22" s="75" t="s">
        <v>78</v>
      </c>
      <c r="C22" s="76"/>
      <c r="K22" s="33" t="s">
        <v>11</v>
      </c>
      <c r="L22" s="28"/>
      <c r="M22" s="29">
        <f>SUM(M8:M21)</f>
        <v>0</v>
      </c>
    </row>
    <row r="23" spans="1:13" ht="12.75">
      <c r="A23" s="7"/>
      <c r="J23" s="14"/>
      <c r="K23" s="32" t="s">
        <v>79</v>
      </c>
      <c r="L23" s="32"/>
      <c r="M23" s="28">
        <f>(C21/30+C22/80)*0.5/15</f>
        <v>0</v>
      </c>
    </row>
    <row r="24" spans="10:13" ht="12.75">
      <c r="J24" s="14"/>
      <c r="K24" s="32" t="s">
        <v>6</v>
      </c>
      <c r="L24" s="32"/>
      <c r="M24" s="29">
        <f>B25*40</f>
        <v>0</v>
      </c>
    </row>
    <row r="25" spans="1:13" ht="12.75">
      <c r="A25" s="2" t="s">
        <v>19</v>
      </c>
      <c r="B25" s="51"/>
      <c r="K25" s="23" t="s">
        <v>10</v>
      </c>
      <c r="L25" s="23"/>
      <c r="M25" s="24">
        <f>SUM(M22:M24)</f>
        <v>0</v>
      </c>
    </row>
    <row r="26" ht="12.75">
      <c r="M26" s="5"/>
    </row>
    <row r="27" spans="10:13" ht="12.75">
      <c r="J27" s="17"/>
      <c r="M27" s="15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7"/>
      <c r="L28" s="18"/>
      <c r="M28" s="19"/>
    </row>
    <row r="29" spans="1:13" ht="13.5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ht="13.5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2"/>
    </row>
    <row r="31" spans="1:9" ht="12.75">
      <c r="A31" s="37" t="s">
        <v>23</v>
      </c>
      <c r="B31" s="10"/>
      <c r="C31" s="10"/>
      <c r="D31" s="10"/>
      <c r="E31" s="10"/>
      <c r="F31" s="10"/>
      <c r="G31" s="10"/>
      <c r="H31" s="6"/>
      <c r="I31" s="6"/>
    </row>
    <row r="32" spans="1:13" ht="13.5" thickBot="1">
      <c r="A32" s="11"/>
      <c r="B32" s="4" t="s">
        <v>1</v>
      </c>
      <c r="C32" s="3" t="s">
        <v>16</v>
      </c>
      <c r="D32" s="3" t="s">
        <v>59</v>
      </c>
      <c r="E32" s="3"/>
      <c r="F32" s="3" t="s">
        <v>18</v>
      </c>
      <c r="G32" s="3" t="s">
        <v>26</v>
      </c>
      <c r="H32" s="4" t="s">
        <v>0</v>
      </c>
      <c r="I32" s="4" t="str">
        <f>I6</f>
        <v>Stud.</v>
      </c>
      <c r="J32" s="4" t="str">
        <f>J6</f>
        <v>HP</v>
      </c>
      <c r="K32" s="4" t="str">
        <f>K6</f>
        <v>HC</v>
      </c>
      <c r="L32" s="4" t="str">
        <f>L6</f>
        <v>PES</v>
      </c>
      <c r="M32" s="4" t="str">
        <f>M6</f>
        <v>CI</v>
      </c>
    </row>
    <row r="33" spans="1:1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4" ht="12.75">
      <c r="B34" s="36">
        <v>1</v>
      </c>
      <c r="C34" s="38"/>
      <c r="D34" s="38"/>
      <c r="E34" s="74">
        <f>B34</f>
        <v>1</v>
      </c>
      <c r="F34" s="38"/>
      <c r="G34" s="39"/>
      <c r="H34" s="40"/>
      <c r="I34" s="13"/>
      <c r="J34" s="28">
        <f>(E34*(H34)*$B$45)</f>
        <v>0</v>
      </c>
      <c r="K34" s="28">
        <f aca="true" t="shared" si="4" ref="K34:K41">(H34)*1.2</f>
        <v>0</v>
      </c>
      <c r="L34" s="28">
        <f aca="true" t="shared" si="5" ref="L34:L41">(H34)*I34*0.04</f>
        <v>0</v>
      </c>
      <c r="M34" s="29">
        <f aca="true" t="shared" si="6" ref="M34:M41">SUM(J34:L34)</f>
        <v>0</v>
      </c>
      <c r="N34" s="5"/>
    </row>
    <row r="35" spans="2:14" ht="12.75">
      <c r="B35" s="36">
        <f>IF(ISBLANK(C35),0,IF(COUNTIF($C$34:C34,C35)&gt;=1,0,1))</f>
        <v>0</v>
      </c>
      <c r="C35" s="38"/>
      <c r="D35" s="38"/>
      <c r="E35" s="68">
        <f>IF($D$35="",$B$35,IF(AND($C$35=$C$34,OR($D$34="",$D$34=$D$35)),0,1))</f>
        <v>0</v>
      </c>
      <c r="F35" s="38"/>
      <c r="G35" s="39"/>
      <c r="H35" s="40"/>
      <c r="I35" s="13"/>
      <c r="J35" s="28">
        <f aca="true" t="shared" si="7" ref="J35:J41">(E35*(H35)*$B$45)</f>
        <v>0</v>
      </c>
      <c r="K35" s="28">
        <f t="shared" si="4"/>
        <v>0</v>
      </c>
      <c r="L35" s="28">
        <f t="shared" si="5"/>
        <v>0</v>
      </c>
      <c r="M35" s="29">
        <f t="shared" si="6"/>
        <v>0</v>
      </c>
      <c r="N35" s="5"/>
    </row>
    <row r="36" spans="2:14" ht="12.75">
      <c r="B36" s="36">
        <f>IF(ISBLANK(C36),0,IF(COUNTIF($C$34:C35,C36)&gt;=1,0,1))</f>
        <v>0</v>
      </c>
      <c r="C36" s="38"/>
      <c r="D36" s="38"/>
      <c r="E36" s="68">
        <f>IF($D$36="",$B$36,IF(OR(AND($C$36=$C$34,OR($D$34="",$D$34=$D$36)),AND($C$36=$C$35,OR($D$35="",$D$35=$D$36))),0,1))</f>
        <v>0</v>
      </c>
      <c r="F36" s="38"/>
      <c r="G36" s="39"/>
      <c r="H36" s="40"/>
      <c r="I36" s="13"/>
      <c r="J36" s="28">
        <f t="shared" si="7"/>
        <v>0</v>
      </c>
      <c r="K36" s="28">
        <f t="shared" si="4"/>
        <v>0</v>
      </c>
      <c r="L36" s="28">
        <f t="shared" si="5"/>
        <v>0</v>
      </c>
      <c r="M36" s="29">
        <f t="shared" si="6"/>
        <v>0</v>
      </c>
      <c r="N36" s="5"/>
    </row>
    <row r="37" spans="2:13" ht="12.75">
      <c r="B37" s="36">
        <f>IF(ISBLANK(C37),0,IF(COUNTIF($C$34:C36,C37)&gt;=1,0,1))</f>
        <v>0</v>
      </c>
      <c r="C37" s="38"/>
      <c r="D37" s="38"/>
      <c r="E37" s="68">
        <f>IF($D$37="",$B$37,IF(OR(AND($C$37=$C$34,OR($D$34="",$D$34=$D$37)),AND($C$37=$C$35,OR($D$35="",$D$35=$D$37)),AND($C$37=$C$36,OR($D$36="",$D$36=$D$37))),0,1))</f>
        <v>0</v>
      </c>
      <c r="F37" s="38"/>
      <c r="G37" s="39"/>
      <c r="H37" s="40"/>
      <c r="I37" s="13"/>
      <c r="J37" s="28">
        <f t="shared" si="7"/>
        <v>0</v>
      </c>
      <c r="K37" s="28">
        <f t="shared" si="4"/>
        <v>0</v>
      </c>
      <c r="L37" s="28">
        <f t="shared" si="5"/>
        <v>0</v>
      </c>
      <c r="M37" s="29">
        <f t="shared" si="6"/>
        <v>0</v>
      </c>
    </row>
    <row r="38" spans="2:13" ht="12.75">
      <c r="B38" s="36">
        <f>IF(ISBLANK(C38),0,IF(COUNTIF($C$34:C37,C38)&gt;=1,0,1))</f>
        <v>0</v>
      </c>
      <c r="C38" s="38"/>
      <c r="D38" s="38"/>
      <c r="E38" s="68">
        <f>IF($D$38="",$B$38,IF(OR(AND($C$38=$C$34,OR($D$34="",$D$34=$D$38)),AND($C$38=$C$35,OR($D$35="",$D$35=$D$38)),AND($C$38=$C$36,OR($D$36="",$D$36=$D$38)),AND($C$38=$C$37,OR($D$37="",$D$37=$D$38))),0,1))</f>
        <v>0</v>
      </c>
      <c r="F38" s="38"/>
      <c r="G38" s="39"/>
      <c r="H38" s="40"/>
      <c r="I38" s="13"/>
      <c r="J38" s="28">
        <f t="shared" si="7"/>
        <v>0</v>
      </c>
      <c r="K38" s="28">
        <f t="shared" si="4"/>
        <v>0</v>
      </c>
      <c r="L38" s="28">
        <f t="shared" si="5"/>
        <v>0</v>
      </c>
      <c r="M38" s="29">
        <f t="shared" si="6"/>
        <v>0</v>
      </c>
    </row>
    <row r="39" spans="2:13" ht="12.75">
      <c r="B39" s="36">
        <f>IF(ISBLANK(C39),0,IF(COUNTIF($C$34:C38,C39)&gt;=1,0,1))</f>
        <v>0</v>
      </c>
      <c r="C39" s="38"/>
      <c r="D39" s="38"/>
      <c r="E39" s="68">
        <f>IF($D$39="",$B$39,IF(OR(AND($C$39=$C$34,OR($D$34="",$D$34=$D$39)),AND($C$39=$C$35,OR($D$35="",$D$35=$D$39)),AND($C$39=$C$36,OR($D$36="",$D$36=$D$39)),AND($C$39=$C$37,OR($D$37="",$D$37=$D$39)),AND($C$39=$C$38,OR($D$38="",$D$38=$D$39))),0,1))</f>
        <v>0</v>
      </c>
      <c r="F39" s="38"/>
      <c r="G39" s="39"/>
      <c r="H39" s="40"/>
      <c r="I39" s="13"/>
      <c r="J39" s="28">
        <f t="shared" si="7"/>
        <v>0</v>
      </c>
      <c r="K39" s="28">
        <f t="shared" si="4"/>
        <v>0</v>
      </c>
      <c r="L39" s="28">
        <f t="shared" si="5"/>
        <v>0</v>
      </c>
      <c r="M39" s="29">
        <f t="shared" si="6"/>
        <v>0</v>
      </c>
    </row>
    <row r="40" spans="2:13" ht="12.75">
      <c r="B40" s="36">
        <f>IF(ISBLANK(C40),0,IF(COUNTIF($C$34:C39,C40)&gt;=1,0,1))</f>
        <v>0</v>
      </c>
      <c r="C40" s="38"/>
      <c r="D40" s="38"/>
      <c r="E40" s="68">
        <f>IF($D$40="",$B$40,IF(OR(AND($C$40=$C$34,OR($D$34="",$D$34=$D$40)),AND($C$40=$C$35,OR($D$35="",$D$35=$D$40)),AND($C$40=$C$36,OR($D$36="",$D$36=$D$40)),AND($C$40=$C$37,OR($D$37="",$D$37=$D$40)),AND($C$40=$C$38,OR($D$38="",$D$38=$D$40)),AND($C$40=$C$39,OR($D$39="",$D$39=$D$40))),0,1))</f>
        <v>0</v>
      </c>
      <c r="F40" s="38"/>
      <c r="G40" s="39"/>
      <c r="H40" s="40"/>
      <c r="I40" s="13"/>
      <c r="J40" s="28">
        <f t="shared" si="7"/>
        <v>0</v>
      </c>
      <c r="K40" s="28">
        <f t="shared" si="4"/>
        <v>0</v>
      </c>
      <c r="L40" s="28">
        <f t="shared" si="5"/>
        <v>0</v>
      </c>
      <c r="M40" s="29">
        <f t="shared" si="6"/>
        <v>0</v>
      </c>
    </row>
    <row r="41" spans="2:13" ht="12.75">
      <c r="B41" s="36">
        <f>IF(ISBLANK(C41),0,IF(COUNTIF($C$34:C40,C41)&gt;=1,0,1))</f>
        <v>0</v>
      </c>
      <c r="C41" s="38"/>
      <c r="D41" s="38"/>
      <c r="E41" s="68">
        <f>IF($D$41="",$B$41,IF(OR(AND($C$41=$C$34,OR($D$34="",$D$34=$D$41)),AND($C$41=$C$35,OR($D$35="",$D$35=$D$41)),AND($C$41=$C$36,OR($D$36="",$D$36=$D$41)),AND($C$41=$C$37,OR($D$37="",$D$37=$D$41)),AND($C$41=$C$38,OR($D$38="",$D$38=$D$41)),AND($C$41=$C$39,OR($D$39="",$D$39=$D$41)),AND($C$41=$C$40,OR($D$40="",$D$40=$D$41))),0,1))</f>
        <v>0</v>
      </c>
      <c r="F41" s="38"/>
      <c r="G41" s="39"/>
      <c r="H41" s="40"/>
      <c r="I41" s="13"/>
      <c r="J41" s="28">
        <f t="shared" si="7"/>
        <v>0</v>
      </c>
      <c r="K41" s="28">
        <f t="shared" si="4"/>
        <v>0</v>
      </c>
      <c r="L41" s="28">
        <f t="shared" si="5"/>
        <v>0</v>
      </c>
      <c r="M41" s="29">
        <f t="shared" si="6"/>
        <v>0</v>
      </c>
    </row>
    <row r="42" spans="8:13" ht="12.75">
      <c r="H42" s="6"/>
      <c r="J42" s="14"/>
      <c r="K42" s="14"/>
      <c r="L42" s="14"/>
      <c r="M42" s="15"/>
    </row>
    <row r="43" spans="1:13" ht="12.75">
      <c r="A43" s="41" t="s">
        <v>8</v>
      </c>
      <c r="B43" s="34">
        <f>SUM(B34:B41)</f>
        <v>1</v>
      </c>
      <c r="C43" s="32"/>
      <c r="D43" s="32"/>
      <c r="E43" s="32"/>
      <c r="F43" s="30"/>
      <c r="G43" s="30"/>
      <c r="H43" s="34">
        <f>SUM(H34:H41)</f>
        <v>0</v>
      </c>
      <c r="I43" s="34">
        <f>SUMIF(H34:H41,"&gt;=3",I34:I41)</f>
        <v>0</v>
      </c>
      <c r="J43" s="14"/>
      <c r="K43" s="16"/>
      <c r="L43" s="16"/>
      <c r="M43" s="16"/>
    </row>
    <row r="44" spans="2:13" ht="12.75">
      <c r="B44" s="12"/>
      <c r="C44" s="7"/>
      <c r="D44" s="7"/>
      <c r="E44" s="7"/>
      <c r="F44" s="7"/>
      <c r="G44" s="7"/>
      <c r="H44" s="6"/>
      <c r="I44" s="12"/>
      <c r="J44" s="14"/>
      <c r="K44" s="16"/>
      <c r="L44" s="16"/>
      <c r="M44" s="16"/>
    </row>
    <row r="45" spans="1:13" ht="12.75">
      <c r="A45" s="2" t="s">
        <v>9</v>
      </c>
      <c r="B45" s="34">
        <f>IF(B43&gt;=4,1.3,(IF(B43=3,1.1,0.9)))</f>
        <v>0.9</v>
      </c>
      <c r="I45" s="6"/>
      <c r="K45" s="14"/>
      <c r="L45" s="14"/>
      <c r="M45" s="15"/>
    </row>
    <row r="46" spans="1:13" ht="12.75">
      <c r="A46" s="7"/>
      <c r="K46" s="30" t="s">
        <v>12</v>
      </c>
      <c r="L46" s="31">
        <f>IF((I43-160)&lt;1,0,I43-160)</f>
        <v>0</v>
      </c>
      <c r="M46" s="29">
        <f>(L46^2)*0.1</f>
        <v>0</v>
      </c>
    </row>
    <row r="47" spans="1:13" ht="12.75">
      <c r="A47" s="41" t="s">
        <v>76</v>
      </c>
      <c r="B47" s="75" t="s">
        <v>77</v>
      </c>
      <c r="C47" s="76"/>
      <c r="K47" s="32" t="s">
        <v>13</v>
      </c>
      <c r="L47" s="31">
        <f>IF((I43&lt;75),0,I43)</f>
        <v>0</v>
      </c>
      <c r="M47" s="29">
        <f>(L47)*0.01</f>
        <v>0</v>
      </c>
    </row>
    <row r="48" spans="1:13" ht="12.75">
      <c r="A48" s="7"/>
      <c r="B48" s="75" t="s">
        <v>78</v>
      </c>
      <c r="C48" s="76"/>
      <c r="K48" s="33" t="s">
        <v>11</v>
      </c>
      <c r="L48" s="28"/>
      <c r="M48" s="29">
        <f>SUM(M34:M47)</f>
        <v>0</v>
      </c>
    </row>
    <row r="49" spans="1:13" ht="12.75">
      <c r="A49" s="7"/>
      <c r="J49" s="14"/>
      <c r="K49" s="32" t="s">
        <v>79</v>
      </c>
      <c r="L49" s="32"/>
      <c r="M49" s="28">
        <f>(C47/30+C48/80)*0.5/15</f>
        <v>0</v>
      </c>
    </row>
    <row r="50" spans="10:13" ht="12.75">
      <c r="J50" s="14"/>
      <c r="K50" s="32" t="s">
        <v>6</v>
      </c>
      <c r="L50" s="32"/>
      <c r="M50" s="29">
        <f>B51*40</f>
        <v>0</v>
      </c>
    </row>
    <row r="51" spans="1:13" ht="12.75">
      <c r="A51" s="2" t="s">
        <v>19</v>
      </c>
      <c r="B51" s="51"/>
      <c r="K51" s="23" t="s">
        <v>14</v>
      </c>
      <c r="L51" s="23"/>
      <c r="M51" s="24">
        <f>SUM(M48:M50)</f>
        <v>0</v>
      </c>
    </row>
    <row r="52" spans="1:13" ht="12.75">
      <c r="A52" s="2"/>
      <c r="K52" s="2"/>
      <c r="L52" s="2"/>
      <c r="M52" s="1"/>
    </row>
    <row r="53" spans="11:13" ht="12.75">
      <c r="K53" s="25" t="s">
        <v>15</v>
      </c>
      <c r="L53" s="26"/>
      <c r="M53" s="27">
        <f>M51+M25</f>
        <v>0</v>
      </c>
    </row>
    <row r="54" spans="10:13" ht="12.75">
      <c r="J54" s="14"/>
      <c r="M54" s="5"/>
    </row>
    <row r="55" spans="10:13" ht="12.75">
      <c r="J55" s="14"/>
      <c r="K55" s="14"/>
      <c r="L55" s="14"/>
      <c r="M55" s="15"/>
    </row>
    <row r="56" spans="10:13" ht="12.75">
      <c r="J56" s="14"/>
      <c r="K56" s="14"/>
      <c r="L56" s="14"/>
      <c r="M56" s="15"/>
    </row>
    <row r="57" spans="1:13" ht="12.75">
      <c r="A57" s="7"/>
      <c r="B57" s="12"/>
      <c r="H57" s="12"/>
      <c r="I57" s="12"/>
      <c r="J57" s="14"/>
      <c r="K57" s="16"/>
      <c r="L57" s="16"/>
      <c r="M57" s="16"/>
    </row>
    <row r="58" spans="1:13" ht="12.75">
      <c r="A58" s="7"/>
      <c r="B58" s="7"/>
      <c r="I58" s="7"/>
      <c r="J58" s="14"/>
      <c r="K58" s="14"/>
      <c r="L58" s="14"/>
      <c r="M58" s="15"/>
    </row>
    <row r="59" spans="1:13" ht="12.75">
      <c r="A59" s="7"/>
      <c r="B59" s="7"/>
      <c r="I59" s="7"/>
      <c r="J59" s="14"/>
      <c r="K59" s="14"/>
      <c r="L59" s="14"/>
      <c r="M59" s="15"/>
    </row>
    <row r="60" spans="1:13" ht="12.75">
      <c r="A60" s="7"/>
      <c r="H60" s="7"/>
      <c r="J60" s="14"/>
      <c r="K60" s="14"/>
      <c r="L60" s="14"/>
      <c r="M60" s="15"/>
    </row>
    <row r="61" spans="1:13" ht="12.75">
      <c r="A61" s="7"/>
      <c r="J61" s="14"/>
      <c r="K61" s="14"/>
      <c r="L61" s="14"/>
      <c r="M61" s="15"/>
    </row>
    <row r="62" spans="10:13" ht="12.75">
      <c r="J62" s="14"/>
      <c r="K62" s="15"/>
      <c r="L62" s="14"/>
      <c r="M62" s="15"/>
    </row>
    <row r="63" spans="11:13" ht="12.75">
      <c r="K63" s="6"/>
      <c r="M63" s="15"/>
    </row>
    <row r="65" ht="12.75">
      <c r="M65" s="15"/>
    </row>
  </sheetData>
  <sheetProtection password="C186" sheet="1" objects="1" scenarios="1"/>
  <dataValidations count="1">
    <dataValidation type="list" showInputMessage="1" showErrorMessage="1" sqref="D8:D15 D34:D41">
      <formula1>$DD$1:$DD$4</formula1>
    </dataValidation>
  </dataValidations>
  <printOptions/>
  <pageMargins left="0.7480314960629921" right="0.7480314960629921" top="0.984251968503937" bottom="0.984251968503937" header="0.5" footer="0.5"/>
  <pageSetup fitToHeight="1" fitToWidth="1" orientation="portrait" scale="75" r:id="rId4"/>
  <headerFooter alignWithMargins="0">
    <oddHeader>&amp;R&amp;A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Beck, Resource Planning / Revised by Chantal Biron, OST</dc:creator>
  <cp:keywords/>
  <dc:description/>
  <cp:lastModifiedBy>Louise Samoisette</cp:lastModifiedBy>
  <cp:lastPrinted>2002-09-27T18:19:33Z</cp:lastPrinted>
  <dcterms:created xsi:type="dcterms:W3CDTF">1997-04-11T18:28:48Z</dcterms:created>
  <dcterms:modified xsi:type="dcterms:W3CDTF">2010-04-23T20:24:21Z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